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7ed146a23a74596" /></Relationships>
</file>

<file path=xl/workbook.xml><?xml version="1.0" encoding="utf-8"?>
<x:workbook xmlns:x="http://schemas.openxmlformats.org/spreadsheetml/2006/main">
  <x:sheets>
    <x:sheet xmlns:r="http://schemas.openxmlformats.org/officeDocument/2006/relationships" name="Start Here" sheetId="1" r:id="R6b48231f0e114d4f"/>
    <x:sheet xmlns:r="http://schemas.openxmlformats.org/officeDocument/2006/relationships" name="Funding" sheetId="2" r:id="Re4857c1e40814c12"/>
    <x:sheet xmlns:r="http://schemas.openxmlformats.org/officeDocument/2006/relationships" name="Budget" sheetId="3" r:id="Rf03b4aa710bb49f5"/>
    <x:sheet xmlns:r="http://schemas.openxmlformats.org/officeDocument/2006/relationships" name="Cash Flow" sheetId="4" r:id="Rb84fb8d686c3432c"/>
    <x:sheet xmlns:r="http://schemas.openxmlformats.org/officeDocument/2006/relationships" name="SAAS Rates" sheetId="5" r:id="R1da3ac62550b41bb"/>
    <x:sheet xmlns:r="http://schemas.openxmlformats.org/officeDocument/2006/relationships" name="Guide and Sources" sheetId="6" r:id="R86323e1e97904e71"/>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Red](0%);&quot;-&quot;"/>
    <x:numFmt numFmtId="201" formatCode="mmm yyyy"/>
    <x:numFmt numFmtId="202" formatCode="£#,##0;[Red](£#,##0);&quot;-&quot;"/>
  </x:numFmts>
  <x:fonts count="13">
    <x:font>
      <x:sz val="11"/>
      <x:name val="Carlito"/>
    </x:font>
    <x:font>
      <x:b/>
      <x:sz val="17"/>
      <x:color rgb="FFFFFFFF"/>
      <x:name val="Carlito"/>
    </x:font>
    <x:font>
      <x:sz val="10"/>
      <x:color rgb="FF15304B"/>
      <x:name val="Carlito"/>
    </x:font>
    <x:font>
      <x:b/>
      <x:sz val="10"/>
      <x:color rgb="FFFFFFFF"/>
      <x:name val="Carlito"/>
    </x:font>
    <x:font>
      <x:sz val="11"/>
      <x:color rgb="FF0000FF"/>
      <x:name val="Carlito"/>
    </x:font>
    <x:font>
      <x:b/>
      <x:sz val="11"/>
      <x:color rgb="FF1C2D3E"/>
      <x:name val="Carlito"/>
    </x:font>
    <x:font>
      <x:sz val="11"/>
      <x:color rgb="FF586B7D"/>
      <x:name val="Carlito"/>
    </x:font>
    <x:font>
      <x:sz val="11"/>
      <x:color rgb="FF15304B"/>
      <x:name val="Carlito"/>
    </x:font>
    <x:font>
      <x:b/>
      <x:sz val="11"/>
      <x:color rgb="FFFFFFFF"/>
      <x:name val="Carlito"/>
    </x:font>
    <x:font>
      <x:b/>
      <x:sz val="11"/>
      <x:color rgb="FF15304B"/>
      <x:name val="Carlito"/>
    </x:font>
    <x:font>
      <x:b/>
      <x:sz val="19"/>
      <x:color rgb="FF1C2D3E"/>
      <x:name val="Carlito"/>
    </x:font>
    <x:font>
      <x:sz val="11"/>
      <x:color rgb="FF1C2D3E"/>
      <x:name val="Carlito"/>
    </x:font>
    <x:font>
      <x:sz val="11"/>
      <x:color rgb="FF147D64"/>
      <x:name val="Carlito"/>
    </x:font>
  </x:fonts>
  <x:fills count="7">
    <x:fill>
      <x:patternFill patternType="none"/>
    </x:fill>
    <x:fill>
      <x:patternFill patternType="gray125"/>
    </x:fill>
    <x:fill>
      <x:patternFill patternType="solid">
        <x:fgColor rgb="FF15304B"/>
      </x:patternFill>
    </x:fill>
    <x:fill>
      <x:patternFill patternType="solid">
        <x:fgColor rgb="FFE9F4F5"/>
      </x:patternFill>
    </x:fill>
    <x:fill>
      <x:patternFill patternType="solid">
        <x:fgColor rgb="FF087F8C"/>
      </x:patternFill>
    </x:fill>
    <x:fill>
      <x:patternFill patternType="solid">
        <x:fgColor rgb="FFFFF5CC"/>
      </x:patternFill>
    </x:fill>
    <x:fill>
      <x:patternFill patternType="solid">
        <x:fgColor rgb="FFEDF3FA"/>
      </x:patternFill>
    </x:fill>
  </x:fills>
  <x:borders count="2">
    <x:border/>
    <x:border/>
  </x:borders>
  <x:cellStyleXfs count="1">
    <x:xf numFmtId="0" fontId="0" fillId="0" borderId="0"/>
  </x:cellStyleXfs>
  <x:cellXfs count="10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vertical="center"/>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vertical="center"/>
    </x:xf>
    <x:xf numFmtId="0" fontId="0" fillId="5" borderId="0" xfId="0" applyNumberFormat="1" applyFont="1" applyFill="1" applyBorder="1"/>
    <x:xf numFmtId="0" fontId="4" fillId="5" borderId="0" xfId="0" applyNumberFormat="1" applyFont="1" applyFill="1" applyBorder="1"/>
    <x:xf numFmtId="0" fontId="0" fillId="5" borderId="1" xfId="0" applyNumberFormat="1" applyFont="1" applyFill="1" applyBorder="1"/>
    <x:xf numFmtId="0" fontId="4" fillId="5" borderId="1" xfId="0" applyNumberFormat="1" applyFont="1" applyFill="1" applyBorder="1"/>
    <x:xf numFmtId="200" fontId="4" fillId="5" borderId="0" xfId="0" applyNumberFormat="1" applyFont="1" applyFill="1" applyBorder="1"/>
    <x:xf numFmtId="200" fontId="4" fillId="5" borderId="1" xfId="0" applyNumberFormat="1" applyFont="1" applyFill="1" applyBorder="1"/>
    <x:xf numFmtId="201" fontId="4" fillId="5" borderId="0" xfId="0" applyNumberFormat="1" applyFont="1" applyFill="1" applyBorder="1"/>
    <x:xf numFmtId="201" fontId="4" fillId="5" borderId="1" xfId="0" applyNumberFormat="1" applyFont="1" applyFill="1" applyBorder="1"/>
    <x:xf numFmtId="202" fontId="4" fillId="5" borderId="0" xfId="0" applyNumberFormat="1" applyFont="1" applyFill="1" applyBorder="1"/>
    <x:xf numFmtId="202" fontId="4" fillId="5"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200" fontId="0" fillId="0" borderId="0" xfId="0" applyNumberFormat="1" applyFont="1" applyFill="1" applyBorder="1"/>
    <x:xf numFmtId="200" fontId="0" fillId="0" borderId="1" xfId="0" applyNumberFormat="1" applyFont="1" applyFill="1" applyBorder="1"/>
    <x:xf numFmtId="202" fontId="0" fillId="6" borderId="0" xfId="0" applyNumberFormat="1" applyFont="1" applyFill="1" applyBorder="1"/>
    <x:xf numFmtId="200" fontId="0" fillId="6" borderId="0" xfId="0" applyNumberFormat="1" applyFont="1" applyFill="1" applyBorder="1"/>
    <x:xf numFmtId="202" fontId="5" fillId="6" borderId="0" xfId="0" applyNumberFormat="1" applyFont="1" applyFill="1" applyBorder="1"/>
    <x:xf numFmtId="200" fontId="5" fillId="6" borderId="0" xfId="0" applyNumberFormat="1" applyFont="1" applyFill="1" applyBorder="1"/>
    <x:xf numFmtId="202" fontId="0" fillId="6" borderId="1" xfId="0" applyNumberFormat="1" applyFont="1" applyFill="1" applyBorder="1"/>
    <x:xf numFmtId="200" fontId="0" fillId="6" borderId="1" xfId="0" applyNumberFormat="1" applyFont="1" applyFill="1" applyBorder="1"/>
    <x:xf numFmtId="202" fontId="5" fillId="6" borderId="1" xfId="0" applyNumberFormat="1" applyFont="1" applyFill="1" applyBorder="1"/>
    <x:xf numFmtId="200" fontId="5" fillId="6" borderId="1"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1" xfId="0" applyNumberFormat="1" applyFont="1" applyFill="1" applyBorder="1"/>
    <x:xf numFmtId="0" fontId="5" fillId="5" borderId="1" xfId="0" applyNumberFormat="1" applyFont="1" applyFill="1" applyBorder="1" applyAlignment="1">
      <x:alignment wrapText="1"/>
    </x:xf>
    <x:xf numFmtId="0" fontId="0" fillId="6" borderId="0" xfId="0" applyNumberFormat="1" applyFont="1" applyFill="1" applyBorder="1"/>
    <x:xf numFmtId="0" fontId="6" fillId="6" borderId="0" xfId="0" applyNumberFormat="1" applyFont="1" applyFill="1" applyBorder="1"/>
    <x:xf numFmtId="0" fontId="6" fillId="6" borderId="0" xfId="0" applyNumberFormat="1" applyFont="1" applyFill="1" applyBorder="1" applyAlignment="1">
      <x:alignment wrapText="1"/>
    </x:xf>
    <x:xf numFmtId="0" fontId="0" fillId="6" borderId="1" xfId="0" applyNumberFormat="1" applyFont="1" applyFill="1" applyBorder="1"/>
    <x:xf numFmtId="0" fontId="6" fillId="6" borderId="1" xfId="0" applyNumberFormat="1" applyFont="1" applyFill="1" applyBorder="1"/>
    <x:xf numFmtId="0" fontId="6" fillId="6" borderId="1" xfId="0" applyNumberFormat="1" applyFont="1" applyFill="1" applyBorder="1" applyAlignment="1">
      <x:alignment wrapText="1"/>
    </x:xf>
    <x:xf numFmtId="0" fontId="7" fillId="3" borderId="0" xfId="0" applyNumberFormat="1" applyFont="1" applyFill="1" applyBorder="1"/>
    <x:xf numFmtId="0" fontId="7" fillId="3" borderId="0" xfId="0" applyNumberFormat="1" applyFont="1" applyFill="1" applyBorder="1" applyAlignment="1">
      <x:alignment wrapText="1"/>
    </x:xf>
    <x:xf numFmtId="0" fontId="7" fillId="3" borderId="1" xfId="0" applyNumberFormat="1" applyFont="1" applyFill="1" applyBorder="1"/>
    <x:xf numFmtId="0" fontId="7" fillId="3" borderId="1" xfId="0" applyNumberFormat="1" applyFont="1" applyFill="1" applyBorder="1" applyAlignment="1">
      <x:alignment wrapText="1"/>
    </x:xf>
    <x:xf numFmtId="0" fontId="8" fillId="4" borderId="0" xfId="0" applyNumberFormat="1" applyFont="1" applyFill="1" applyBorder="1"/>
    <x:xf numFmtId="0" fontId="8" fillId="4" borderId="0" xfId="0" applyNumberFormat="1" applyFont="1" applyFill="1" applyBorder="1" applyAlignment="1">
      <x:alignment wrapText="1"/>
    </x:xf>
    <x:xf numFmtId="0" fontId="8" fillId="4" borderId="1" xfId="0" applyNumberFormat="1" applyFont="1" applyFill="1" applyBorder="1"/>
    <x:xf numFmtId="0" fontId="8" fillId="4" borderId="1" xfId="0" applyNumberFormat="1" applyFont="1" applyFill="1" applyBorder="1" applyAlignment="1">
      <x:alignment wrapText="1"/>
    </x:xf>
    <x:xf numFmtId="0" fontId="0" fillId="5" borderId="0" xfId="0" applyNumberFormat="1" applyFont="1" applyFill="1" applyBorder="1" applyAlignment="1">
      <x:alignment wrapText="1"/>
    </x:xf>
    <x:xf numFmtId="0" fontId="0" fillId="5" borderId="1" xfId="0" applyNumberFormat="1" applyFont="1" applyFill="1" applyBorder="1" applyAlignment="1">
      <x:alignment wrapText="1"/>
    </x:xf>
    <x:xf numFmtId="0" fontId="6" fillId="0" borderId="0" xfId="0" applyNumberFormat="1" applyFont="1" applyFill="1" applyBorder="1"/>
    <x:xf numFmtId="0" fontId="6" fillId="0" borderId="1" xfId="0" applyNumberFormat="1" applyFont="1" applyFill="1" applyBorder="1"/>
    <x:xf numFmtId="202" fontId="0" fillId="3" borderId="0" xfId="0" applyNumberFormat="1" applyFont="1" applyFill="1" applyBorder="1"/>
    <x:xf numFmtId="0" fontId="9" fillId="3" borderId="0" xfId="0" applyNumberFormat="1" applyFont="1" applyFill="1" applyBorder="1"/>
    <x:xf numFmtId="202" fontId="9" fillId="3" borderId="0" xfId="0" applyNumberFormat="1" applyFont="1" applyFill="1" applyBorder="1"/>
    <x:xf numFmtId="202" fontId="0" fillId="3" borderId="1" xfId="0" applyNumberFormat="1" applyFont="1" applyFill="1" applyBorder="1"/>
    <x:xf numFmtId="0" fontId="9" fillId="3" borderId="1" xfId="0" applyNumberFormat="1" applyFont="1" applyFill="1" applyBorder="1"/>
    <x:xf numFmtId="202" fontId="9" fillId="3" borderId="1" xfId="0" applyNumberFormat="1" applyFont="1" applyFill="1" applyBorder="1"/>
    <x:xf numFmtId="0" fontId="5" fillId="6" borderId="0" xfId="0" applyNumberFormat="1" applyFont="1" applyFill="1" applyBorder="1"/>
    <x:xf numFmtId="0" fontId="5" fillId="6" borderId="1"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201" fontId="0" fillId="0" borderId="0" xfId="0" applyNumberFormat="1" applyFont="1" applyFill="1" applyBorder="1"/>
    <x:xf numFmtId="201" fontId="0" fillId="0" borderId="1" xfId="0" applyNumberFormat="1" applyFont="1" applyFill="1" applyBorder="1"/>
    <x:xf numFmtId="0" fontId="10" fillId="6" borderId="0" xfId="0" applyNumberFormat="1" applyFont="1" applyFill="1" applyBorder="1"/>
    <x:xf numFmtId="0" fontId="10" fillId="6" borderId="1" xfId="0" applyNumberFormat="1" applyFont="1" applyFill="1" applyBorder="1"/>
    <x:xf numFmtId="202" fontId="10" fillId="6" borderId="0" xfId="0" applyNumberFormat="1" applyFont="1" applyFill="1" applyBorder="1"/>
    <x:xf numFmtId="202" fontId="10" fillId="6" borderId="1" xfId="0" applyNumberFormat="1" applyFont="1" applyFill="1" applyBorder="1"/>
    <x:xf numFmtId="0" fontId="9" fillId="5" borderId="0" xfId="0" applyNumberFormat="1" applyFont="1" applyFill="1" applyBorder="1"/>
    <x:xf numFmtId="0" fontId="9" fillId="5" borderId="0" xfId="0" applyNumberFormat="1" applyFont="1" applyFill="1" applyBorder="1" applyAlignment="1">
      <x:alignment wrapText="1"/>
    </x:xf>
    <x:xf numFmtId="0" fontId="9" fillId="5" borderId="1" xfId="0" applyNumberFormat="1" applyFont="1" applyFill="1" applyBorder="1"/>
    <x:xf numFmtId="0" fontId="9" fillId="5" borderId="1" xfId="0" applyNumberFormat="1" applyFont="1" applyFill="1" applyBorder="1" applyAlignment="1">
      <x:alignment wrapText="1"/>
    </x:xf>
    <x:xf numFmtId="0" fontId="11" fillId="0" borderId="0" xfId="0" applyNumberFormat="1" applyFont="1" applyFill="1" applyBorder="1"/>
    <x:xf numFmtId="0" fontId="11" fillId="0" borderId="1" xfId="0" applyNumberFormat="1" applyFont="1" applyFill="1" applyBorder="1"/>
    <x:xf numFmtId="0" fontId="9" fillId="0" borderId="0" xfId="0" applyNumberFormat="1" applyFont="1" applyFill="1" applyBorder="1"/>
    <x:xf numFmtId="0" fontId="9" fillId="0"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12" fillId="0" borderId="0" xfId="0" applyNumberFormat="1" applyFont="1" applyFill="1" applyBorder="1"/>
    <x:xf numFmtId="0" fontId="12" fillId="0" borderId="1" xfId="0" applyNumberFormat="1" applyFont="1" applyFill="1" applyBorder="1"/>
    <x:xf numFmtId="0" fontId="11" fillId="3" borderId="0" xfId="0" applyNumberFormat="1" applyFont="1" applyFill="1" applyBorder="1"/>
    <x:xf numFmtId="0" fontId="11" fillId="3" borderId="0" xfId="0" applyNumberFormat="1" applyFont="1" applyFill="1" applyBorder="1" applyAlignment="1">
      <x:alignment wrapText="1"/>
    </x:xf>
    <x:xf numFmtId="0" fontId="11" fillId="3" borderId="1" xfId="0" applyNumberFormat="1" applyFont="1" applyFill="1" applyBorder="1"/>
    <x:xf numFmtId="0" fontId="11" fillId="3" borderId="1" xfId="0" applyNumberFormat="1" applyFont="1" applyFill="1" applyBorder="1" applyAlignment="1">
      <x:alignment wrapText="1"/>
    </x:xf>
  </x:cellXfs>
  <x:cellStyles count="1">
    <x:cellStyle name="Normal" xfId="0"/>
  </x:cellStyles>
  <x:dxfs count="3">
    <x:dxf>
      <x:font>
        <x:color rgb="FFB42318"/>
      </x:font>
      <x:fill>
        <x:patternFill patternType="solid">
          <x:bgColor rgb="FFFEECEA"/>
        </x:patternFill>
      </x:fill>
    </x:dxf>
    <x:dxf>
      <x:font>
        <x:b/>
        <x:color rgb="FFB42318"/>
      </x:font>
      <x:fill>
        <x:patternFill patternType="solid">
          <x:bgColor rgb="FFFEECEA"/>
        </x:patternFill>
      </x:fill>
    </x:dxf>
    <x:dxf>
      <x:font>
        <x:b/>
        <x:color rgb="FFB42318"/>
      </x:font>
      <x:fill>
        <x:patternFill patternType="solid">
          <x:bgColor rgb="FFFEECEA"/>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e3e90640c0542a1" /><Relationship Type="http://schemas.openxmlformats.org/officeDocument/2006/relationships/theme" Target="/xl/theme/theme1.xml" Id="Rddfbf625d72d4c81" /><Relationship Type="http://schemas.openxmlformats.org/officeDocument/2006/relationships/sharedStrings" Target="/xl/sharedStrings.xml" Id="Rb63914f7fcba450b" /><Relationship Type="http://schemas.openxmlformats.org/officeDocument/2006/relationships/worksheet" Target="/xl/worksheets/sheet1.xml" Id="R6b48231f0e114d4f" /><Relationship Type="http://schemas.openxmlformats.org/officeDocument/2006/relationships/worksheet" Target="/xl/worksheets/sheet2.xml" Id="Re4857c1e40814c12" /><Relationship Type="http://schemas.openxmlformats.org/officeDocument/2006/relationships/worksheet" Target="/xl/worksheets/sheet3.xml" Id="Rf03b4aa710bb49f5" /><Relationship Type="http://schemas.openxmlformats.org/officeDocument/2006/relationships/worksheet" Target="/xl/worksheets/sheet4.xml" Id="Rb84fb8d686c3432c" /><Relationship Type="http://schemas.openxmlformats.org/officeDocument/2006/relationships/worksheet" Target="/xl/worksheets/sheet5.xml" Id="R1da3ac62550b41bb" /><Relationship Type="http://schemas.openxmlformats.org/officeDocument/2006/relationships/worksheet" Target="/xl/worksheets/sheet6.xml" Id="R86323e1e97904e71" /></Relationships>
</file>

<file path=xl/drawings/_rels/drawing1.xml.rels>&#65279;<?xml version="1.0" encoding="utf-8"?><Relationships xmlns="http://schemas.openxmlformats.org/package/2006/relationships"><Relationship Type="http://schemas.openxmlformats.org/officeDocument/2006/relationships/chart" Target="/xl/drawings/charts/chart1.xml" Id="Rb70a393c1acb430d" /></Relationships>
</file>

<file path=xl/drawings/charts/chart1.xml><?xml version="1.0" encoding="utf-8"?>
<c:chartSpace xmlns:c="http://schemas.openxmlformats.org/drawingml/2006/chart">
  <c:lang val="en-US"/>
  <c:roundedCorners val="0"/>
  <c:chart>
    <c:plotArea>
      <c:barChart>
        <c:barDir val="col"/>
        <c:grouping val="clustered"/>
        <c:varyColors val="0"/>
        <c:ser>
          <c:idx val="0"/>
          <c:order val="0"/>
          <c:tx>
            <c:v>Annual comparison</c:v>
          </c:tx>
          <c:cat>
            <c:strRef>
              <c:f>'Start Here'!$F$17:$F$20</c:f>
              <c:strCache>
                <c:ptCount val="0"/>
              </c:strCache>
            </c:strRef>
          </c:cat>
          <c:val>
            <c:numRef>
              <c:f>'Start Here'!$G$17:$G$20</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5</xdr:col>
      <xdr:colOff>0</xdr:colOff>
      <xdr:row>26</xdr:row>
      <xdr:rowOff>0</xdr:rowOff>
    </xdr:from>
    <xdr:to>
      <xdr:col>12</xdr:col>
      <xdr:colOff>0</xdr:colOff>
      <xdr:row>37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b70a393c1acb430d"/>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73e39f264ae845af" /></Relationships>
</file>

<file path=xl/worksheets/sheet1.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25" hidden="0" customWidth="1"/>
    <x:col min="2" max="2" width="20" hidden="0" customWidth="1"/>
    <x:col min="3" max="3" width="20" hidden="0" customWidth="1"/>
    <x:col min="4" max="4" width="20" hidden="0" customWidth="1"/>
    <x:col min="5" max="5" width="4" hidden="0" customWidth="1"/>
    <x:col min="6" max="6" width="20" hidden="0" customWidth="1"/>
    <x:col min="7" max="7" width="20" hidden="0" customWidth="1"/>
    <x:col min="8" max="8" width="20" hidden="0" customWidth="1"/>
    <x:col min="9" max="9" width="19" hidden="0" customWidth="1"/>
    <x:col min="10" max="10" width="19" hidden="0" customWidth="1"/>
    <x:col min="11" max="11" width="19" hidden="0" customWidth="1"/>
    <x:col min="12" max="12" width="19" hidden="0" customWidth="1"/>
  </x:cols>
  <x:sheetData>
    <x:row r="1" ht="26" customHeight="1">
      <x:c r="A1" s="4" t="str">
        <x:v>SCHOLARMAKE | STUDENT FINANCE SCOTLAND CALCULATOR</x:v>
      </x:c>
      <x:c r="B1" s="4"/>
      <x:c r="C1" s="4"/>
      <x:c r="D1" s="4"/>
      <x:c r="E1" s="4"/>
      <x:c r="F1" s="4"/>
      <x:c r="G1" s="4"/>
      <x:c r="H1" s="4"/>
      <x:c r="I1" s="4"/>
      <x:c r="J1" s="4"/>
      <x:c r="K1" s="4"/>
      <x:c r="L1" s="4"/>
    </x:row>
    <x:row r="2" ht="26" customHeight="1">
      <x:c r="A2" s="4"/>
      <x:c r="B2" s="4"/>
      <x:c r="C2" s="4"/>
      <x:c r="D2" s="4"/>
      <x:c r="E2" s="4"/>
      <x:c r="F2" s="4"/>
      <x:c r="G2" s="4"/>
      <x:c r="H2" s="4"/>
      <x:c r="I2" s="4"/>
      <x:c r="J2" s="4"/>
      <x:c r="K2" s="4"/>
      <x:c r="L2" s="4"/>
    </x:row>
    <x:row r="3" ht="29" customHeight="1">
      <x:c r="A3" s="11" t="str">
        <x:v>2026/27 planning tool  •  Editable Excel workbook  •  Not an official SAAS decision or a live payment feed</x:v>
      </x:c>
      <x:c r="B3" s="11"/>
      <x:c r="C3" s="11"/>
      <x:c r="D3" s="11"/>
      <x:c r="E3" s="11"/>
      <x:c r="F3" s="11"/>
      <x:c r="G3" s="11"/>
      <x:c r="H3" s="11"/>
      <x:c r="I3" s="11"/>
      <x:c r="J3" s="11"/>
      <x:c r="K3" s="11"/>
      <x:c r="L3" s="11"/>
    </x:row>
    <x:row r="5" ht="25" customHeight="1">
      <x:c r="A5" s="67" t="str">
        <x:v>Estimated SAAS living support</x:v>
      </x:c>
      <x:c r="B5" s="67"/>
      <x:c r="C5" s="67"/>
      <x:c r="D5" s="67"/>
      <x:c r="F5" s="67" t="str">
        <x:v>Of which bursary</x:v>
      </x:c>
      <x:c r="G5" s="67"/>
      <x:c r="H5" s="67"/>
      <x:c r="I5" s="67"/>
    </x:row>
    <x:row r="6" ht="36" customHeight="1">
      <x:c r="A6" s="82" t="n">
        <x:f>Funding!E9</x:f>
        <x:v>11400</x:v>
      </x:c>
      <x:c r="B6" s="82"/>
      <x:c r="C6" s="82"/>
      <x:c r="D6" s="82"/>
      <x:c r="F6" s="82" t="n">
        <x:f>Funding!E6</x:f>
        <x:v>2000</x:v>
      </x:c>
      <x:c r="G6" s="82"/>
      <x:c r="H6" s="82"/>
      <x:c r="I6" s="82"/>
    </x:row>
    <x:row r="7" ht="36" customHeight="1">
      <x:c r="A7" s="82"/>
      <x:c r="B7" s="82"/>
      <x:c r="C7" s="82"/>
      <x:c r="D7" s="82"/>
      <x:c r="F7" s="82"/>
      <x:c r="G7" s="82"/>
      <x:c r="H7" s="82"/>
      <x:c r="I7" s="82"/>
    </x:row>
    <x:row r="9" ht="25" customHeight="1">
      <x:c r="A9" s="67" t="str">
        <x:v>Repayable loan selected</x:v>
      </x:c>
      <x:c r="B9" s="67"/>
      <x:c r="C9" s="67"/>
      <x:c r="D9" s="67"/>
      <x:c r="F9" s="67" t="str">
        <x:v>Annual living cost surplus or gap</x:v>
      </x:c>
      <x:c r="G9" s="67"/>
      <x:c r="H9" s="67"/>
      <x:c r="I9" s="67"/>
    </x:row>
    <x:row r="10" ht="36" customHeight="1">
      <x:c r="A10" s="82" t="n">
        <x:f>Funding!E8</x:f>
        <x:v>9400</x:v>
      </x:c>
      <x:c r="B10" s="82"/>
      <x:c r="C10" s="82"/>
      <x:c r="D10" s="82"/>
      <x:c r="F10" s="82" t="n">
        <x:f>Funding!E11-Budget!D24</x:f>
        <x:v>-600</x:v>
      </x:c>
      <x:c r="G10" s="82"/>
      <x:c r="H10" s="82"/>
      <x:c r="I10" s="82"/>
    </x:row>
    <x:row r="11" ht="36" customHeight="1">
      <x:c r="A11" s="82"/>
      <x:c r="B11" s="82"/>
      <x:c r="C11" s="82"/>
      <x:c r="D11" s="82"/>
      <x:c r="F11" s="82"/>
      <x:c r="G11" s="82"/>
      <x:c r="H11" s="82"/>
      <x:c r="I11" s="82"/>
    </x:row>
    <x:row r="14" ht="24" customHeight="1">
      <x:c r="A14" s="18" t="str">
        <x:v>YOUR PLAN AT A GLANCE</x:v>
      </x:c>
      <x:c r="B14" s="18"/>
      <x:c r="C14" s="18"/>
      <x:c r="D14" s="18"/>
    </x:row>
    <x:row r="15" ht="25" customHeight="1">
      <x:c r="A15" t="str">
        <x:v>Total planned cash support</x:v>
      </x:c>
      <x:c r="D15" s="32" t="n">
        <x:f>Funding!E11</x:f>
        <x:v>11400</x:v>
      </x:c>
    </x:row>
    <x:row r="16" ht="26" customHeight="1">
      <x:c r="A16" t="str">
        <x:v>Annual repeating expenses</x:v>
      </x:c>
      <x:c r="D16" s="32" t="n">
        <x:f>Budget!D24</x:f>
        <x:v>12000</x:v>
      </x:c>
      <x:c r="F16" s="58" t="str">
        <x:v>Annual item</x:v>
      </x:c>
      <x:c r="G16" s="58" t="str">
        <x:v>GBP</x:v>
      </x:c>
    </x:row>
    <x:row r="17" ht="27" customHeight="1">
      <x:c r="A17" t="str">
        <x:v>Upfront cash commitments</x:v>
      </x:c>
      <x:c r="D17" s="32" t="n">
        <x:f>Budget!D25</x:f>
        <x:v>600</x:v>
      </x:c>
      <x:c r="F17" t="str">
        <x:v>SAAS living support</x:v>
      </x:c>
      <x:c r="G17" s="32" t="n">
        <x:f>Funding!E9</x:f>
        <x:v>11400</x:v>
      </x:c>
    </x:row>
    <x:row r="18" ht="27" customHeight="1">
      <x:c r="A18" t="str">
        <x:v>Full cash commitments incl upfront</x:v>
      </x:c>
      <x:c r="D18" s="32" t="n">
        <x:f>Budget!D26</x:f>
        <x:v>12600</x:v>
      </x:c>
      <x:c r="F18" t="str">
        <x:v>Other confirmed cash</x:v>
      </x:c>
      <x:c r="G18" s="32" t="n">
        <x:f>Funding!B10</x:f>
        <x:v>0</x:v>
      </x:c>
    </x:row>
    <x:row r="19" ht="27" customHeight="1">
      <x:c r="A19" t="str">
        <x:v>Funding minus repeating costs</x:v>
      </x:c>
      <x:c r="D19" s="32" t="n">
        <x:f>D15-D16</x:f>
        <x:v>-600</x:v>
      </x:c>
      <x:c r="F19" t="str">
        <x:v>Recurring expenses</x:v>
      </x:c>
      <x:c r="G19" s="32" t="n">
        <x:f>Budget!D24</x:f>
        <x:v>12000</x:v>
      </x:c>
    </x:row>
    <x:row r="20" ht="27" customHeight="1">
      <x:c r="A20" t="str">
        <x:v>Cash available when your plan starts</x:v>
      </x:c>
      <x:c r="D20" s="32" t="n">
        <x:f>Funding!B13</x:f>
        <x:v>0</x:v>
      </x:c>
      <x:c r="F20" t="str">
        <x:v>One-off cash needs</x:v>
      </x:c>
      <x:c r="G20" s="32" t="n">
        <x:f>Budget!D25</x:f>
        <x:v>600</x:v>
      </x:c>
    </x:row>
    <x:row r="23" ht="26" customHeight="1">
      <x:c r="A23" s="18" t="str">
        <x:v>PAYMENT TIMING CHECK</x:v>
      </x:c>
      <x:c r="B23" s="18"/>
      <x:c r="C23" s="18"/>
      <x:c r="D23" s="18"/>
      <x:c r="F23" s="55" t="str">
        <x:v>READ THE CASH FLOW SHEET: A positive annual balance does not prove you can afford your first rent or deposit. Monthly timing can still create a shortage before the first funding payment.</x:v>
      </x:c>
      <x:c r="G23" s="55"/>
      <x:c r="H23" s="55"/>
      <x:c r="I23" s="55"/>
      <x:c r="J23" s="55"/>
      <x:c r="K23" s="55"/>
      <x:c r="L23" s="55"/>
    </x:row>
    <x:row r="24" ht="26" customHeight="1">
      <x:c r="A24" t="str">
        <x:v>Actual SAAS receipts entered</x:v>
      </x:c>
      <x:c r="D24" s="32" t="n">
        <x:f>'Cash Flow'!B20</x:f>
        <x:v>0</x:v>
      </x:c>
      <x:c r="F24" s="55"/>
      <x:c r="G24" s="55"/>
      <x:c r="H24" s="55"/>
      <x:c r="I24" s="55"/>
      <x:c r="J24" s="55"/>
      <x:c r="K24" s="55"/>
      <x:c r="L24" s="55"/>
    </x:row>
    <x:row r="25" ht="26" customHeight="1">
      <x:c r="A25" t="str">
        <x:v>Expected from category and loan choice</x:v>
      </x:c>
      <x:c r="D25" s="32" t="n">
        <x:f>Funding!E9</x:f>
        <x:v>11400</x:v>
      </x:c>
      <x:c r="F25" s="55"/>
      <x:c r="G25" s="55"/>
      <x:c r="H25" s="55"/>
      <x:c r="I25" s="55"/>
      <x:c r="J25" s="55"/>
      <x:c r="K25" s="55"/>
      <x:c r="L25" s="55"/>
    </x:row>
    <x:row r="27" ht="28" customHeight="1">
      <x:c r="A27" s="85" t="str">
        <x:f>IF(ABS('Cash Flow'!E22)&lt;1,"Cash Flow matches SAAS amount","Add actual payment months and amounts in Cash Flow")</x:f>
        <x:v>Add actual payment months and amounts in Cash Flow</x:v>
      </x:c>
      <x:c r="B27" s="85"/>
      <x:c r="C27" s="85"/>
      <x:c r="D27" s="85"/>
    </x:row>
    <x:row r="28" ht="28" customHeight="1">
      <x:c r="A28" s="85"/>
      <x:c r="B28" s="85"/>
      <x:c r="C28" s="85"/>
      <x:c r="D28" s="85"/>
    </x:row>
    <x:row r="31" ht="24" customHeight="1">
      <x:c r="A31" s="18" t="str">
        <x:v>HOW TO USE THIS WORKBOOK</x:v>
      </x:c>
      <x:c r="B31" s="18"/>
      <x:c r="C31" s="18"/>
      <x:c r="D31" s="18"/>
    </x:row>
    <x:row r="32" ht="26" customHeight="1">
      <x:c r="A32" s="88" t="str">
        <x:v>1. Funding: choose your category and income band.</x:v>
      </x:c>
      <x:c r="B32" s="88"/>
      <x:c r="C32" s="88"/>
      <x:c r="D32" s="88"/>
    </x:row>
    <x:row r="33" ht="26" customHeight="1">
      <x:c r="A33" s="88" t="str">
        <x:v>2. Budget: replace sample monthly costs with yours.</x:v>
      </x:c>
      <x:c r="B33" s="88"/>
      <x:c r="C33" s="88"/>
      <x:c r="D33" s="88"/>
    </x:row>
    <x:row r="34" ht="26" customHeight="1">
      <x:c r="A34" s="88" t="str">
        <x:v>3. Cash Flow: enter actual monthly receipts and extra bills.</x:v>
      </x:c>
      <x:c r="B34" s="88"/>
      <x:c r="C34" s="88"/>
      <x:c r="D34" s="88"/>
    </x:row>
    <x:row r="35" ht="26" customHeight="1">
      <x:c r="A35" s="88" t="str">
        <x:v>4. Review the gap and any cash shortage months.</x:v>
      </x:c>
      <x:c r="B35" s="88"/>
      <x:c r="C35" s="88"/>
      <x:c r="D35" s="88"/>
    </x:row>
    <x:row r="38" ht="28" customHeight="1">
      <x:c r="A38" s="85" t="str">
        <x:v>EXAMPLE STARTING VALUES: Young Student, lowest income band, full maximum loan, £1,000 monthly costs and £600 deposit. These figures are demonstration inputs, NOT information about you. Replace every yellow cell with your actual circumstances.</x:v>
      </x:c>
      <x:c r="B38" s="85"/>
      <x:c r="C38" s="85"/>
      <x:c r="D38" s="85"/>
      <x:c r="E38" s="85"/>
      <x:c r="F38" s="85"/>
      <x:c r="G38" s="85"/>
      <x:c r="H38" s="85"/>
      <x:c r="I38" s="85"/>
      <x:c r="J38" s="85"/>
      <x:c r="K38" s="85"/>
      <x:c r="L38" s="85"/>
    </x:row>
    <x:row r="39" ht="28" customHeight="1">
      <x:c r="A39" s="85"/>
      <x:c r="B39" s="85"/>
      <x:c r="C39" s="85"/>
      <x:c r="D39" s="85"/>
      <x:c r="E39" s="85"/>
      <x:c r="F39" s="85"/>
      <x:c r="G39" s="85"/>
      <x:c r="H39" s="85"/>
      <x:c r="I39" s="85"/>
      <x:c r="J39" s="85"/>
      <x:c r="K39" s="85"/>
      <x:c r="L39" s="85"/>
    </x:row>
    <x:row r="41" ht="27" customHeight="1">
      <x:c r="A41" s="50" t="str">
        <x:v>SCHOLARMAKE EDITORIAL TOOL  |  An eligible award is subject to SAAS assessment, course and residence requirements. A tuition fee payment made directly to a college or university is not added to living cash. Check your award notice for the final amounts and payment dates.</x:v>
      </x:c>
      <x:c r="B41" s="50"/>
      <x:c r="C41" s="50"/>
      <x:c r="D41" s="50"/>
      <x:c r="E41" s="50"/>
      <x:c r="F41" s="50"/>
      <x:c r="G41" s="50"/>
      <x:c r="H41" s="50"/>
      <x:c r="I41" s="50"/>
      <x:c r="J41" s="50"/>
      <x:c r="K41" s="50"/>
      <x:c r="L41" s="50"/>
    </x:row>
    <x:row r="42" ht="27" customHeight="1">
      <x:c r="A42" s="50"/>
      <x:c r="B42" s="50"/>
      <x:c r="C42" s="50"/>
      <x:c r="D42" s="50"/>
      <x:c r="E42" s="50"/>
      <x:c r="F42" s="50"/>
      <x:c r="G42" s="50"/>
      <x:c r="H42" s="50"/>
      <x:c r="I42" s="50"/>
      <x:c r="J42" s="50"/>
      <x:c r="K42" s="50"/>
      <x:c r="L42" s="50"/>
    </x:row>
  </x:sheetData>
  <x:mergeCells>
    <x:mergeCell ref="A1:L2"/>
    <x:mergeCell ref="A3:L3"/>
    <x:mergeCell ref="A5:D5"/>
    <x:mergeCell ref="A6:D7"/>
    <x:mergeCell ref="F5:I5"/>
    <x:mergeCell ref="F6:I7"/>
    <x:mergeCell ref="A9:D9"/>
    <x:mergeCell ref="A10:D11"/>
    <x:mergeCell ref="F9:I9"/>
    <x:mergeCell ref="F10:I11"/>
    <x:mergeCell ref="A14:D14"/>
    <x:mergeCell ref="A23:D23"/>
    <x:mergeCell ref="A27:D28"/>
    <x:mergeCell ref="A31:D31"/>
    <x:mergeCell ref="A32:D32"/>
    <x:mergeCell ref="A33:D33"/>
    <x:mergeCell ref="A34:D34"/>
    <x:mergeCell ref="A35:D35"/>
    <x:mergeCell ref="A38:L39"/>
    <x:mergeCell ref="A41:L42"/>
    <x:mergeCell ref="F23:L25"/>
  </x:mergeCells>
  <x:conditionalFormatting sqref="F10:I11">
    <x:cfRule type="expression" dxfId="1" priority="1">
      <x:formula>F10&lt;0</x:formula>
    </x:cfRule>
  </x:conditionalFormatting>
  <x:conditionalFormatting sqref="D19:D19">
    <x:cfRule type="cellIs" dxfId="2" priority="2" operator="lessThan">
      <x:formula>0</x:formula>
    </x:cfRule>
  </x:conditionalFormatting>
  <x:pageMargins left="0.7" right="0.7" top="0.75" bottom="0.75" header="0.3" footer="0.3"/>
  <x:drawing xmlns:r="http://schemas.openxmlformats.org/officeDocument/2006/relationships" r:id="R73e39f264ae845af"/>
</x:worksheet>
</file>

<file path=xl/worksheets/sheet2.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38" hidden="0" customWidth="1"/>
    <x:col min="2" max="2" width="25" hidden="0" customWidth="1"/>
    <x:col min="3" max="3" width="4" hidden="0" customWidth="1"/>
    <x:col min="4" max="4" width="38" hidden="0" customWidth="1"/>
    <x:col min="5" max="5" width="21" hidden="0" customWidth="1"/>
    <x:col min="6" max="6" width="16" hidden="0" customWidth="1"/>
    <x:col min="7" max="7" width="13" hidden="0" customWidth="1"/>
  </x:cols>
  <x:sheetData>
    <x:row r="1" ht="26" customHeight="1">
      <x:c r="A1" s="4" t="str">
        <x:v>YOUR SAAS FUNDING</x:v>
      </x:c>
      <x:c r="B1" s="4"/>
      <x:c r="C1" s="4"/>
      <x:c r="D1" s="4"/>
      <x:c r="E1" s="4"/>
      <x:c r="F1" s="4"/>
      <x:c r="G1" s="4"/>
    </x:row>
    <x:row r="2" ht="26" customHeight="1">
      <x:c r="A2" s="4"/>
      <x:c r="B2" s="4"/>
      <x:c r="C2" s="4"/>
      <x:c r="D2" s="4"/>
      <x:c r="E2" s="4"/>
      <x:c r="F2" s="4"/>
      <x:c r="G2" s="4"/>
    </x:row>
    <x:row r="3" ht="29" customHeight="1">
      <x:c r="A3" s="11" t="str">
        <x:v>Select your assumed category and income band. This estimates 2026/27 amounts; your SAAS award notice is the authority.</x:v>
      </x:c>
      <x:c r="B3" s="11"/>
      <x:c r="C3" s="11"/>
      <x:c r="D3" s="11"/>
      <x:c r="E3" s="11"/>
      <x:c r="F3" s="11"/>
      <x:c r="G3" s="11"/>
    </x:row>
    <x:row r="5" ht="24" customHeight="1">
      <x:c r="A5" s="18" t="str">
        <x:v>1  ENTER YOUR DETAILS</x:v>
      </x:c>
      <x:c r="B5" s="18"/>
      <x:c r="D5" s="18" t="str">
        <x:v>2  SEE THE CALCULATION</x:v>
      </x:c>
      <x:c r="E5" s="18"/>
    </x:row>
    <x:row r="6" ht="27" customHeight="1">
      <x:c r="A6" t="str">
        <x:v>Student funding route</x:v>
      </x:c>
      <x:c r="B6" s="23" t="str">
        <x:v>Young</x:v>
      </x:c>
      <x:c r="D6" t="str">
        <x:v>Maximum published bursary</x:v>
      </x:c>
      <x:c r="E6" s="38" t="n">
        <x:f>IF(B6="Custom",B11,SUMIFS('SAAS Rates'!$C$6:$C$15,'SAAS Rates'!$A$6:$A$15,B6,'SAAS Rates'!$B$6:$B$15,IF(OR(B6="Care experienced",B6="Estranged"),"All",B7)))</x:f>
        <x:v>2000</x:v>
      </x:c>
    </x:row>
    <x:row r="7" ht="27" customHeight="1">
      <x:c r="A7" t="str">
        <x:v>Household income band</x:v>
      </x:c>
      <x:c r="B7" s="23" t="str">
        <x:v>£0 to £20,999</x:v>
      </x:c>
      <x:c r="D7" t="str">
        <x:v>Maximum published living loan</x:v>
      </x:c>
      <x:c r="E7" s="38" t="n">
        <x:f>IF(B6="Custom",B12,SUMIFS('SAAS Rates'!$D$6:$D$15,'SAAS Rates'!$A$6:$A$15,B6,'SAAS Rates'!$B$6:$B$15,IF(OR(B6="Care experienced",B6="Estranged"),"All",B7)))</x:f>
        <x:v>9400</x:v>
      </x:c>
    </x:row>
    <x:row r="8" ht="27" customHeight="1">
      <x:c r="A8" t="str">
        <x:v>Loan share you plan to take</x:v>
      </x:c>
      <x:c r="B8" s="26" t="n">
        <x:v>1</x:v>
      </x:c>
      <x:c r="D8" t="str">
        <x:v>Loan you plan to take</x:v>
      </x:c>
      <x:c r="E8" s="38" t="n">
        <x:f>ROUND(E7*B8,2)</x:f>
        <x:v>9400</x:v>
      </x:c>
    </x:row>
    <x:row r="9" ht="27" customHeight="1">
      <x:c r="A9" t="str">
        <x:v>First budget month</x:v>
      </x:c>
      <x:c r="B9" s="28" t="n">
        <x:v>46266</x:v>
      </x:c>
      <x:c r="D9" t="str">
        <x:v>Estimated SAAS living support</x:v>
      </x:c>
      <x:c r="E9" s="38" t="n">
        <x:f>E6+E8</x:f>
        <x:v>11400</x:v>
      </x:c>
    </x:row>
    <x:row r="10" ht="27" customHeight="1">
      <x:c r="A10" t="str">
        <x:v>Other confirmed annual cash support (£)</x:v>
      </x:c>
      <x:c r="B10" s="30" t="n">
        <x:v>0</x:v>
      </x:c>
      <x:c r="D10" t="str">
        <x:v>Other confirmed cash support</x:v>
      </x:c>
      <x:c r="E10" s="38" t="n">
        <x:f>B10</x:f>
        <x:v>0</x:v>
      </x:c>
    </x:row>
    <x:row r="11" ht="27" customHeight="1">
      <x:c r="A11" t="str">
        <x:v>Custom bursary (only when Custom selected)</x:v>
      </x:c>
      <x:c r="B11" s="30" t="n">
        <x:v>0</x:v>
      </x:c>
      <x:c r="D11" t="str">
        <x:v>Total annual support planned</x:v>
      </x:c>
      <x:c r="E11" s="38" t="n">
        <x:f>E9+E10</x:f>
        <x:v>11400</x:v>
      </x:c>
    </x:row>
    <x:row r="12" ht="27" customHeight="1">
      <x:c r="A12" t="str">
        <x:v>Custom maximum loan (only when Custom selected)</x:v>
      </x:c>
      <x:c r="B12" s="30" t="n">
        <x:v>0</x:v>
      </x:c>
      <x:c r="D12" t="str">
        <x:v>Of which repayable loan</x:v>
      </x:c>
      <x:c r="E12" s="38" t="n">
        <x:f>E8</x:f>
        <x:v>9400</x:v>
      </x:c>
    </x:row>
    <x:row r="13" ht="27" customHeight="1">
      <x:c r="A13" t="str">
        <x:v>Cash available at start of month 1 (£)</x:v>
      </x:c>
      <x:c r="B13" s="30" t="n">
        <x:v>0</x:v>
      </x:c>
      <x:c r="D13" t="str">
        <x:v>Percentage of SAAS support repayable</x:v>
      </x:c>
      <x:c r="E13" s="39" t="n">
        <x:f>IF(E9=0,0,E8/E9)</x:f>
        <x:v>0.8245614035087719</x:v>
      </x:c>
    </x:row>
    <x:row r="16" ht="36" customHeight="1">
      <x:c r="A16" s="45" t="str">
        <x:v>IMPORTANT: This is a planning estimate, not an eligibility decision. Do not treat a maximum loan or bursary as confirmed funding.</x:v>
      </x:c>
      <x:c r="B16" s="45"/>
      <x:c r="C16" s="45"/>
      <x:c r="D16" s="45"/>
      <x:c r="E16" s="45"/>
      <x:c r="F16" s="45"/>
      <x:c r="G16" s="45"/>
    </x:row>
    <x:row r="18" ht="26" customHeight="1">
      <x:c r="A18" s="50" t="str">
        <x:v>For postgraduate, part-time or unusual awards, select Custom and enter the bursary and maximum loan from your actual award. Change the loan share to reflect what you intend to borrow. Tuition paid to an institution is NOT treated as living cash.</x:v>
      </x:c>
      <x:c r="B18" s="50"/>
      <x:c r="C18" s="50"/>
      <x:c r="D18" s="50"/>
      <x:c r="E18" s="50"/>
      <x:c r="F18" s="50"/>
      <x:c r="G18" s="50"/>
    </x:row>
    <x:row r="19" ht="26" customHeight="1">
      <x:c r="A19" s="50"/>
      <x:c r="B19" s="50"/>
      <x:c r="C19" s="50"/>
      <x:c r="D19" s="50"/>
      <x:c r="E19" s="50"/>
      <x:c r="F19" s="50"/>
      <x:c r="G19" s="50"/>
    </x:row>
    <x:row r="21" ht="26" customHeight="1">
      <x:c r="A21" s="55" t="str">
        <x:v>Next: edit the yellow costs on the Budget sheet. Then enter the MONTHLY amounts and payment dates from your SAAS/SLC schedule on Cash Flow. The calculator will not invent a payment schedule.</x:v>
      </x:c>
      <x:c r="B21" s="55"/>
      <x:c r="C21" s="55"/>
      <x:c r="D21" s="55"/>
      <x:c r="E21" s="55"/>
      <x:c r="F21" s="55"/>
      <x:c r="G21" s="55"/>
    </x:row>
    <x:row r="22" ht="26" customHeight="1">
      <x:c r="A22" s="55"/>
      <x:c r="B22" s="55"/>
      <x:c r="C22" s="55"/>
      <x:c r="D22" s="55"/>
      <x:c r="E22" s="55"/>
      <x:c r="F22" s="55"/>
      <x:c r="G22" s="55"/>
    </x:row>
  </x:sheetData>
  <x:mergeCells>
    <x:mergeCell ref="A1:G2"/>
    <x:mergeCell ref="A3:G3"/>
    <x:mergeCell ref="A5:B5"/>
    <x:mergeCell ref="D5:E5"/>
    <x:mergeCell ref="A16:G16"/>
    <x:mergeCell ref="A18:G19"/>
    <x:mergeCell ref="A21:G22"/>
  </x:mergeCells>
  <x:dataValidations count="2">
    <x:dataValidation type="list" sqref="B6">
      <x:formula1>"Young,Independent,Care experienced,Estranged,Custom"</x:formula1>
    </x:dataValidation>
    <x:dataValidation type="list" sqref="B7">
      <x:formula1>"£0 to £20,999,£21,000 to £23,999,£24,000 to £33,999,£34,000 or more"</x:formula1>
    </x:dataValidation>
  </x:dataValidations>
  <x:pageMargins left="0.7" right="0.7" top="0.75" bottom="0.75" header="0.3" footer="0.3"/>
</x:worksheet>
</file>

<file path=xl/worksheets/sheet3.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39" hidden="0" customWidth="1"/>
    <x:col min="2" max="2" width="20" hidden="0" customWidth="1"/>
    <x:col min="3" max="3" width="19" hidden="0" customWidth="1"/>
    <x:col min="4" max="4" width="23" hidden="0" customWidth="1"/>
    <x:col min="5" max="5" width="50" hidden="0" customWidth="1"/>
    <x:col min="6" max="6" width="14" hidden="0" customWidth="1"/>
  </x:cols>
  <x:sheetData>
    <x:row r="1" ht="26" customHeight="1">
      <x:c r="A1" s="4" t="str">
        <x:v>YOUR LIVING COSTS</x:v>
      </x:c>
      <x:c r="B1" s="4"/>
      <x:c r="C1" s="4"/>
      <x:c r="D1" s="4"/>
      <x:c r="E1" s="4"/>
      <x:c r="F1" s="4"/>
    </x:row>
    <x:row r="2" ht="26" customHeight="1">
      <x:c r="A2" s="4"/>
      <x:c r="B2" s="4"/>
      <x:c r="C2" s="4"/>
      <x:c r="D2" s="4"/>
      <x:c r="E2" s="4"/>
      <x:c r="F2" s="4"/>
    </x:row>
    <x:row r="3" ht="29" customHeight="1">
      <x:c r="A3" s="11" t="str">
        <x:v>Yellow cells are editable. Enter MONTHLY costs and the number of months you expect to pay each item.</x:v>
      </x:c>
      <x:c r="B3" s="11"/>
      <x:c r="C3" s="11"/>
      <x:c r="D3" s="11"/>
      <x:c r="E3" s="11"/>
      <x:c r="F3" s="11"/>
    </x:row>
    <x:row r="5" ht="28" customHeight="1">
      <x:c r="A5" s="58" t="str">
        <x:v>Recurring cost category</x:v>
      </x:c>
      <x:c r="B5" s="58" t="str">
        <x:v>Monthly (£)</x:v>
      </x:c>
      <x:c r="C5" s="58" t="str">
        <x:v>Months charged</x:v>
      </x:c>
      <x:c r="D5" s="58" t="str">
        <x:v>Total cash needed (£)</x:v>
      </x:c>
      <x:c r="E5" s="58" t="str">
        <x:v>Planning note</x:v>
      </x:c>
    </x:row>
    <x:row r="6" ht="28" customHeight="1">
      <x:c r="A6" t="str">
        <x:v>Rent</x:v>
      </x:c>
      <x:c r="B6" s="30" t="n">
        <x:v>600</x:v>
      </x:c>
      <x:c r="C6" s="23" t="n">
        <x:v>12</x:v>
      </x:c>
      <x:c r="D6" s="32" t="n">
        <x:f>B6*C6</x:f>
        <x:v>7200</x:v>
      </x:c>
      <x:c r="E6" t="str">
        <x:v>Include only the months covered by your contract</x:v>
      </x:c>
    </x:row>
    <x:row r="7" ht="28" customHeight="1">
      <x:c r="A7" t="str">
        <x:v>Utilities and internet</x:v>
      </x:c>
      <x:c r="B7" s="30" t="n">
        <x:v>75</x:v>
      </x:c>
      <x:c r="C7" s="23" t="n">
        <x:v>12</x:v>
      </x:c>
      <x:c r="D7" s="32" t="n">
        <x:f>B7*C7</x:f>
        <x:v>900</x:v>
      </x:c>
      <x:c r="E7" t="str">
        <x:v>Enter zero if already included in rent</x:v>
      </x:c>
    </x:row>
    <x:row r="8" ht="28" customHeight="1">
      <x:c r="A8" t="str">
        <x:v>Food</x:v>
      </x:c>
      <x:c r="B8" s="30" t="n">
        <x:v>190</x:v>
      </x:c>
      <x:c r="C8" s="23" t="n">
        <x:v>12</x:v>
      </x:c>
      <x:c r="D8" s="32" t="n">
        <x:f>B8*C8</x:f>
        <x:v>2280</x:v>
      </x:c>
      <x:c r="E8" t="str">
        <x:v>Use your own shopping plan</x:v>
      </x:c>
    </x:row>
    <x:row r="9" ht="28" customHeight="1">
      <x:c r="A9" t="str">
        <x:v>Travel and transport</x:v>
      </x:c>
      <x:c r="B9" s="30" t="n">
        <x:v>55</x:v>
      </x:c>
      <x:c r="C9" s="23" t="n">
        <x:v>12</x:v>
      </x:c>
      <x:c r="D9" s="32" t="n">
        <x:f>B9*C9</x:f>
        <x:v>660</x:v>
      </x:c>
      <x:c r="E9" t="str">
        <x:v>Include commuting for compulsory teaching</x:v>
      </x:c>
    </x:row>
    <x:row r="10" ht="28" customHeight="1">
      <x:c r="A10" t="str">
        <x:v>Phone</x:v>
      </x:c>
      <x:c r="B10" s="30" t="n">
        <x:v>15</x:v>
      </x:c>
      <x:c r="C10" s="23" t="n">
        <x:v>12</x:v>
      </x:c>
      <x:c r="D10" s="32" t="n">
        <x:f>B10*C10</x:f>
        <x:v>180</x:v>
      </x:c>
      <x:c r="E10" t="str">
        <x:v>Monthly contract or top up</x:v>
      </x:c>
    </x:row>
    <x:row r="11" ht="28" customHeight="1">
      <x:c r="A11" t="str">
        <x:v>Household essentials</x:v>
      </x:c>
      <x:c r="B11" s="30" t="n">
        <x:v>35</x:v>
      </x:c>
      <x:c r="C11" s="23" t="n">
        <x:v>12</x:v>
      </x:c>
      <x:c r="D11" s="32" t="n">
        <x:f>B11*C11</x:f>
        <x:v>420</x:v>
      </x:c>
      <x:c r="E11" t="str">
        <x:v>Cleaning, personal essentials and supplies</x:v>
      </x:c>
    </x:row>
    <x:row r="12" ht="28" customHeight="1">
      <x:c r="A12" t="str">
        <x:v>Course costs saved monthly</x:v>
      </x:c>
      <x:c r="B12" s="30" t="n">
        <x:v>30</x:v>
      </x:c>
      <x:c r="C12" s="23" t="n">
        <x:v>12</x:v>
      </x:c>
      <x:c r="D12" s="32" t="n">
        <x:f>B12*C12</x:f>
        <x:v>360</x:v>
      </x:c>
      <x:c r="E12" t="str">
        <x:v>Set aside for materials or equipment</x:v>
      </x:c>
    </x:row>
    <x:row r="13" ht="28" customHeight="1">
      <x:c r="A13" t="str">
        <x:v>Childcare or dependants</x:v>
      </x:c>
      <x:c r="B13" s="30" t="n">
        <x:v>0</x:v>
      </x:c>
      <x:c r="C13" s="23" t="n">
        <x:v>12</x:v>
      </x:c>
      <x:c r="D13" s="32" t="n">
        <x:f>B13*C13</x:f>
        <x:v>0</x:v>
      </x:c>
      <x:c r="E13" t="str">
        <x:v>Only if applicable</x:v>
      </x:c>
    </x:row>
    <x:row r="14" ht="28" customHeight="1">
      <x:c r="A14" t="str">
        <x:v>Other repeating expenses</x:v>
      </x:c>
      <x:c r="B14" s="30" t="n">
        <x:v>0</x:v>
      </x:c>
      <x:c r="C14" s="23" t="n">
        <x:v>12</x:v>
      </x:c>
      <x:c r="D14" s="32" t="n">
        <x:f>B14*C14</x:f>
        <x:v>0</x:v>
      </x:c>
      <x:c r="E14" t="str">
        <x:v>Add regular commitments, including family support</x:v>
      </x:c>
    </x:row>
    <x:row r="15" ht="29" customHeight="1">
      <x:c r="A15" s="67" t="str">
        <x:v>Total recurring living costs</x:v>
      </x:c>
      <x:c r="B15" s="67"/>
      <x:c r="C15" s="67"/>
      <x:c r="D15" s="68" t="n">
        <x:f>SUM(D6:D14)</x:f>
        <x:v>12000</x:v>
      </x:c>
      <x:c r="E15" s="67"/>
    </x:row>
    <x:row r="17" ht="24" customHeight="1">
      <x:c r="A17" s="18" t="str">
        <x:v>ONE-OFF CASH NEEDS IN MONTH 1</x:v>
      </x:c>
      <x:c r="B17" s="18"/>
      <x:c r="C17" s="18"/>
      <x:c r="D17" s="18"/>
      <x:c r="E17" s="18"/>
    </x:row>
    <x:row r="18" ht="28" customHeight="1">
      <x:c r="A18" t="str">
        <x:v>Refundable accommodation deposit</x:v>
      </x:c>
      <x:c r="B18" s="30" t="n">
        <x:v>600</x:v>
      </x:c>
    </x:row>
    <x:row r="19" ht="28" customHeight="1">
      <x:c r="A19" t="str">
        <x:v>Moving costs or initial journey</x:v>
      </x:c>
      <x:c r="B19" s="30" t="n">
        <x:v>0</x:v>
      </x:c>
    </x:row>
    <x:row r="20" ht="28" customHeight="1">
      <x:c r="A20" t="str">
        <x:v>Essential equipment bought upfront</x:v>
      </x:c>
      <x:c r="B20" s="30" t="n">
        <x:v>0</x:v>
      </x:c>
    </x:row>
    <x:row r="21" ht="28" customHeight="1">
      <x:c r="A21" t="str">
        <x:v>Other one-off arrival payment</x:v>
      </x:c>
      <x:c r="B21" s="30" t="n">
        <x:v>0</x:v>
      </x:c>
    </x:row>
    <x:row r="22" ht="27" customHeight="1">
      <x:c r="A22" s="72" t="str">
        <x:v>Total upfront cash needed</x:v>
      </x:c>
      <x:c r="B22" s="38" t="n">
        <x:f>SUM(B18:B21)</x:f>
        <x:v>600</x:v>
      </x:c>
      <x:c r="C22" s="72"/>
      <x:c r="D22" s="72"/>
      <x:c r="E22" s="72"/>
    </x:row>
    <x:row r="24">
      <x:c r="A24" t="str">
        <x:v>Annual recurring cash costs</x:v>
      </x:c>
      <x:c r="D24" s="32" t="n">
        <x:f>D15</x:f>
        <x:v>12000</x:v>
      </x:c>
    </x:row>
    <x:row r="25">
      <x:c r="A25" t="str">
        <x:v>One-off cash needed upfront</x:v>
      </x:c>
      <x:c r="D25" s="32" t="n">
        <x:f>B22</x:f>
        <x:v>600</x:v>
      </x:c>
    </x:row>
    <x:row r="26" ht="29" customHeight="1">
      <x:c r="A26" s="67" t="str">
        <x:v>Total cash commitments during the year</x:v>
      </x:c>
      <x:c r="B26" s="67"/>
      <x:c r="C26" s="67"/>
      <x:c r="D26" s="68" t="n">
        <x:f>D24+D25</x:f>
        <x:v>12600</x:v>
      </x:c>
      <x:c r="E26" s="67"/>
    </x:row>
    <x:row r="28" ht="28" customHeight="1">
      <x:c r="A28" s="50" t="str">
        <x:v>Deposits are included as upfront cash needs because the cash is tied up. A future deposit refund is not included unless you actually enter it as a confirmed incoming payment on Cash Flow. The illustration is £1,000 a month from the article, plus a £600 deposit.</x:v>
      </x:c>
      <x:c r="B28" s="50"/>
      <x:c r="C28" s="50"/>
      <x:c r="D28" s="50"/>
      <x:c r="E28" s="50"/>
    </x:row>
    <x:row r="29" ht="28" customHeight="1">
      <x:c r="A29" s="50"/>
      <x:c r="B29" s="50"/>
      <x:c r="C29" s="50"/>
      <x:c r="D29" s="50"/>
      <x:c r="E29" s="50"/>
    </x:row>
  </x:sheetData>
  <x:mergeCells>
    <x:mergeCell ref="A1:F2"/>
    <x:mergeCell ref="A3:F3"/>
    <x:mergeCell ref="A17:E17"/>
    <x:mergeCell ref="A28:E29"/>
  </x:mergeCells>
  <x:pageMargins left="0.7" right="0.7" top="0.75" bottom="0.75" header="0.3" footer="0.3"/>
</x:worksheet>
</file>

<file path=xl/worksheets/sheet4.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7" hidden="0" customWidth="1"/>
    <x:col min="2" max="2" width="17" hidden="0" customWidth="1"/>
    <x:col min="3" max="3" width="19" hidden="0" customWidth="1"/>
    <x:col min="4" max="4" width="17" hidden="0" customWidth="1"/>
    <x:col min="5" max="5" width="18"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31" hidden="0" customWidth="1"/>
  </x:cols>
  <x:sheetData>
    <x:row r="1" ht="26" customHeight="1">
      <x:c r="A1" s="4" t="str">
        <x:v>12 MONTH CASH FLOW</x:v>
      </x:c>
      <x:c r="B1" s="4"/>
      <x:c r="C1" s="4"/>
      <x:c r="D1" s="4"/>
      <x:c r="E1" s="4"/>
      <x:c r="F1" s="4"/>
      <x:c r="G1" s="4"/>
      <x:c r="H1" s="4"/>
      <x:c r="I1" s="4"/>
      <x:c r="J1" s="4"/>
      <x:c r="K1" s="4"/>
      <x:c r="L1" s="4"/>
    </x:row>
    <x:row r="2" ht="26" customHeight="1">
      <x:c r="A2" s="4"/>
      <x:c r="B2" s="4"/>
      <x:c r="C2" s="4"/>
      <x:c r="D2" s="4"/>
      <x:c r="E2" s="4"/>
      <x:c r="F2" s="4"/>
      <x:c r="G2" s="4"/>
      <x:c r="H2" s="4"/>
      <x:c r="I2" s="4"/>
      <x:c r="J2" s="4"/>
      <x:c r="K2" s="4"/>
      <x:c r="L2" s="4"/>
    </x:row>
    <x:row r="3" ht="29" customHeight="1">
      <x:c r="A3" s="11" t="str">
        <x:v>Enter actual monthly SAAS receipts, other confirmed receipts and unexpected bills in yellow cells. No automatic SAAS payment dates are assumed.</x:v>
      </x:c>
      <x:c r="B3" s="11"/>
      <x:c r="C3" s="11"/>
      <x:c r="D3" s="11"/>
      <x:c r="E3" s="11"/>
      <x:c r="F3" s="11"/>
      <x:c r="G3" s="11"/>
      <x:c r="H3" s="11"/>
      <x:c r="I3" s="11"/>
      <x:c r="J3" s="11"/>
      <x:c r="K3" s="11"/>
      <x:c r="L3" s="11"/>
    </x:row>
    <x:row r="6" ht="46" customHeight="1">
      <x:c r="A6" s="75" t="str">
        <x:v>Month</x:v>
      </x:c>
      <x:c r="B6" s="75" t="str">
        <x:v>SAAS paid (£)</x:v>
      </x:c>
      <x:c r="C6" s="75" t="str">
        <x:v>Other confirmed money (£)</x:v>
      </x:c>
      <x:c r="D6" s="75" t="str">
        <x:v>Recurring bills (£)</x:v>
      </x:c>
      <x:c r="E6" s="75" t="str">
        <x:v>Extra one-off bills (£)</x:v>
      </x:c>
      <x:c r="F6" s="75" t="str">
        <x:v>Initial costs (£)</x:v>
      </x:c>
      <x:c r="G6" s="75" t="str">
        <x:v>Cash received (£)</x:v>
      </x:c>
      <x:c r="H6" s="75" t="str">
        <x:v>Cash needed (£)</x:v>
      </x:c>
      <x:c r="I6" s="75" t="str">
        <x:v>Monthly change (£)</x:v>
      </x:c>
      <x:c r="J6" s="75" t="str">
        <x:v>Opening cash (£)</x:v>
      </x:c>
      <x:c r="K6" s="75" t="str">
        <x:v>Closing cash (£)</x:v>
      </x:c>
      <x:c r="L6" s="75" t="str">
        <x:v>Planning alert</x:v>
      </x:c>
    </x:row>
    <x:row r="7" ht="28" customHeight="1">
      <x:c r="A7" s="78" t="n">
        <x:f>Funding!B9</x:f>
        <x:v>46266</x:v>
      </x:c>
      <x:c r="B7" s="30" t="n">
        <x:v>0</x:v>
      </x:c>
      <x:c r="C7" s="30" t="n">
        <x:v>0</x:v>
      </x:c>
      <x:c r="D7" s="32" t="n">
        <x:f>SUMIF(Budget!$C$6:$C$14,"&gt;="&amp;1,Budget!$B$6:$B$14)</x:f>
        <x:v>1000</x:v>
      </x:c>
      <x:c r="E7" s="30" t="n">
        <x:v>0</x:v>
      </x:c>
      <x:c r="F7" s="32" t="n">
        <x:f>Budget!$B$22</x:f>
        <x:v>600</x:v>
      </x:c>
      <x:c r="G7" s="32" t="n">
        <x:f>SUM(B7:C7)</x:f>
        <x:v>0</x:v>
      </x:c>
      <x:c r="H7" s="32" t="n">
        <x:f>SUM(D7:F7)</x:f>
        <x:v>1600</x:v>
      </x:c>
      <x:c r="I7" s="32" t="n">
        <x:f>G7-H7</x:f>
        <x:v>-1600</x:v>
      </x:c>
      <x:c r="J7" s="32" t="n">
        <x:f>Funding!$B$13</x:f>
        <x:v>0</x:v>
      </x:c>
      <x:c r="K7" s="32" t="n">
        <x:f>J7+I7</x:f>
        <x:v>-1600</x:v>
      </x:c>
      <x:c r="L7" t="str">
        <x:f>IF(SUM($B$7:$B$18)=0,"Enter SAAS payment schedule",IF(K7&lt;0,"Cash shortage in this month",""))</x:f>
        <x:v>Enter SAAS payment schedule</x:v>
      </x:c>
    </x:row>
    <x:row r="8" ht="28" customHeight="1">
      <x:c r="A8" s="78" t="n">
        <x:f>EDATE(A7,1)</x:f>
        <x:v>46296</x:v>
      </x:c>
      <x:c r="B8" s="30" t="n">
        <x:v>0</x:v>
      </x:c>
      <x:c r="C8" s="30" t="n">
        <x:v>0</x:v>
      </x:c>
      <x:c r="D8" s="32" t="n">
        <x:f>SUMIF(Budget!$C$6:$C$14,"&gt;="&amp;2,Budget!$B$6:$B$14)</x:f>
        <x:v>1000</x:v>
      </x:c>
      <x:c r="E8" s="30" t="n">
        <x:v>0</x:v>
      </x:c>
      <x:c r="F8" s="32" t="n">
        <x:f>0</x:f>
        <x:v>0</x:v>
      </x:c>
      <x:c r="G8" s="32" t="n">
        <x:f>SUM(B8:C8)</x:f>
        <x:v>0</x:v>
      </x:c>
      <x:c r="H8" s="32" t="n">
        <x:f>SUM(D8:F8)</x:f>
        <x:v>1000</x:v>
      </x:c>
      <x:c r="I8" s="32" t="n">
        <x:f>G8-H8</x:f>
        <x:v>-1000</x:v>
      </x:c>
      <x:c r="J8" s="32" t="n">
        <x:f>K7</x:f>
        <x:v>-1600</x:v>
      </x:c>
      <x:c r="K8" s="32" t="n">
        <x:f>J8+I8</x:f>
        <x:v>-2600</x:v>
      </x:c>
      <x:c r="L8" t="str">
        <x:f>IF(SUM($B$7:$B$18)=0,"Enter SAAS payment schedule",IF(K8&lt;0,"Cash shortage in this month",""))</x:f>
        <x:v>Enter SAAS payment schedule</x:v>
      </x:c>
    </x:row>
    <x:row r="9" ht="28" customHeight="1">
      <x:c r="A9" s="78" t="n">
        <x:f>EDATE(A8,1)</x:f>
        <x:v>46327</x:v>
      </x:c>
      <x:c r="B9" s="30" t="n">
        <x:v>0</x:v>
      </x:c>
      <x:c r="C9" s="30" t="n">
        <x:v>0</x:v>
      </x:c>
      <x:c r="D9" s="32" t="n">
        <x:f>SUMIF(Budget!$C$6:$C$14,"&gt;="&amp;3,Budget!$B$6:$B$14)</x:f>
        <x:v>1000</x:v>
      </x:c>
      <x:c r="E9" s="30" t="n">
        <x:v>0</x:v>
      </x:c>
      <x:c r="F9" s="32" t="n">
        <x:f>0</x:f>
        <x:v>0</x:v>
      </x:c>
      <x:c r="G9" s="32" t="n">
        <x:f>SUM(B9:C9)</x:f>
        <x:v>0</x:v>
      </x:c>
      <x:c r="H9" s="32" t="n">
        <x:f>SUM(D9:F9)</x:f>
        <x:v>1000</x:v>
      </x:c>
      <x:c r="I9" s="32" t="n">
        <x:f>G9-H9</x:f>
        <x:v>-1000</x:v>
      </x:c>
      <x:c r="J9" s="32" t="n">
        <x:f>K8</x:f>
        <x:v>-2600</x:v>
      </x:c>
      <x:c r="K9" s="32" t="n">
        <x:f>J9+I9</x:f>
        <x:v>-3600</x:v>
      </x:c>
      <x:c r="L9" t="str">
        <x:f>IF(SUM($B$7:$B$18)=0,"Enter SAAS payment schedule",IF(K9&lt;0,"Cash shortage in this month",""))</x:f>
        <x:v>Enter SAAS payment schedule</x:v>
      </x:c>
    </x:row>
    <x:row r="10" ht="28" customHeight="1">
      <x:c r="A10" s="78" t="n">
        <x:f>EDATE(A9,1)</x:f>
        <x:v>46357</x:v>
      </x:c>
      <x:c r="B10" s="30" t="n">
        <x:v>0</x:v>
      </x:c>
      <x:c r="C10" s="30" t="n">
        <x:v>0</x:v>
      </x:c>
      <x:c r="D10" s="32" t="n">
        <x:f>SUMIF(Budget!$C$6:$C$14,"&gt;="&amp;4,Budget!$B$6:$B$14)</x:f>
        <x:v>1000</x:v>
      </x:c>
      <x:c r="E10" s="30" t="n">
        <x:v>0</x:v>
      </x:c>
      <x:c r="F10" s="32" t="n">
        <x:f>0</x:f>
        <x:v>0</x:v>
      </x:c>
      <x:c r="G10" s="32" t="n">
        <x:f>SUM(B10:C10)</x:f>
        <x:v>0</x:v>
      </x:c>
      <x:c r="H10" s="32" t="n">
        <x:f>SUM(D10:F10)</x:f>
        <x:v>1000</x:v>
      </x:c>
      <x:c r="I10" s="32" t="n">
        <x:f>G10-H10</x:f>
        <x:v>-1000</x:v>
      </x:c>
      <x:c r="J10" s="32" t="n">
        <x:f>K9</x:f>
        <x:v>-3600</x:v>
      </x:c>
      <x:c r="K10" s="32" t="n">
        <x:f>J10+I10</x:f>
        <x:v>-4600</x:v>
      </x:c>
      <x:c r="L10" t="str">
        <x:f>IF(SUM($B$7:$B$18)=0,"Enter SAAS payment schedule",IF(K10&lt;0,"Cash shortage in this month",""))</x:f>
        <x:v>Enter SAAS payment schedule</x:v>
      </x:c>
    </x:row>
    <x:row r="11" ht="28" customHeight="1">
      <x:c r="A11" s="78" t="n">
        <x:f>EDATE(A10,1)</x:f>
        <x:v>46388</x:v>
      </x:c>
      <x:c r="B11" s="30" t="n">
        <x:v>0</x:v>
      </x:c>
      <x:c r="C11" s="30" t="n">
        <x:v>0</x:v>
      </x:c>
      <x:c r="D11" s="32" t="n">
        <x:f>SUMIF(Budget!$C$6:$C$14,"&gt;="&amp;5,Budget!$B$6:$B$14)</x:f>
        <x:v>1000</x:v>
      </x:c>
      <x:c r="E11" s="30" t="n">
        <x:v>0</x:v>
      </x:c>
      <x:c r="F11" s="32" t="n">
        <x:f>0</x:f>
        <x:v>0</x:v>
      </x:c>
      <x:c r="G11" s="32" t="n">
        <x:f>SUM(B11:C11)</x:f>
        <x:v>0</x:v>
      </x:c>
      <x:c r="H11" s="32" t="n">
        <x:f>SUM(D11:F11)</x:f>
        <x:v>1000</x:v>
      </x:c>
      <x:c r="I11" s="32" t="n">
        <x:f>G11-H11</x:f>
        <x:v>-1000</x:v>
      </x:c>
      <x:c r="J11" s="32" t="n">
        <x:f>K10</x:f>
        <x:v>-4600</x:v>
      </x:c>
      <x:c r="K11" s="32" t="n">
        <x:f>J11+I11</x:f>
        <x:v>-5600</x:v>
      </x:c>
      <x:c r="L11" t="str">
        <x:f>IF(SUM($B$7:$B$18)=0,"Enter SAAS payment schedule",IF(K11&lt;0,"Cash shortage in this month",""))</x:f>
        <x:v>Enter SAAS payment schedule</x:v>
      </x:c>
    </x:row>
    <x:row r="12" ht="28" customHeight="1">
      <x:c r="A12" s="78" t="n">
        <x:f>EDATE(A11,1)</x:f>
        <x:v>46419</x:v>
      </x:c>
      <x:c r="B12" s="30" t="n">
        <x:v>0</x:v>
      </x:c>
      <x:c r="C12" s="30" t="n">
        <x:v>0</x:v>
      </x:c>
      <x:c r="D12" s="32" t="n">
        <x:f>SUMIF(Budget!$C$6:$C$14,"&gt;="&amp;6,Budget!$B$6:$B$14)</x:f>
        <x:v>1000</x:v>
      </x:c>
      <x:c r="E12" s="30" t="n">
        <x:v>0</x:v>
      </x:c>
      <x:c r="F12" s="32" t="n">
        <x:f>0</x:f>
        <x:v>0</x:v>
      </x:c>
      <x:c r="G12" s="32" t="n">
        <x:f>SUM(B12:C12)</x:f>
        <x:v>0</x:v>
      </x:c>
      <x:c r="H12" s="32" t="n">
        <x:f>SUM(D12:F12)</x:f>
        <x:v>1000</x:v>
      </x:c>
      <x:c r="I12" s="32" t="n">
        <x:f>G12-H12</x:f>
        <x:v>-1000</x:v>
      </x:c>
      <x:c r="J12" s="32" t="n">
        <x:f>K11</x:f>
        <x:v>-5600</x:v>
      </x:c>
      <x:c r="K12" s="32" t="n">
        <x:f>J12+I12</x:f>
        <x:v>-6600</x:v>
      </x:c>
      <x:c r="L12" t="str">
        <x:f>IF(SUM($B$7:$B$18)=0,"Enter SAAS payment schedule",IF(K12&lt;0,"Cash shortage in this month",""))</x:f>
        <x:v>Enter SAAS payment schedule</x:v>
      </x:c>
    </x:row>
    <x:row r="13" ht="28" customHeight="1">
      <x:c r="A13" s="78" t="n">
        <x:f>EDATE(A12,1)</x:f>
        <x:v>46447</x:v>
      </x:c>
      <x:c r="B13" s="30" t="n">
        <x:v>0</x:v>
      </x:c>
      <x:c r="C13" s="30" t="n">
        <x:v>0</x:v>
      </x:c>
      <x:c r="D13" s="32" t="n">
        <x:f>SUMIF(Budget!$C$6:$C$14,"&gt;="&amp;7,Budget!$B$6:$B$14)</x:f>
        <x:v>1000</x:v>
      </x:c>
      <x:c r="E13" s="30" t="n">
        <x:v>0</x:v>
      </x:c>
      <x:c r="F13" s="32" t="n">
        <x:f>0</x:f>
        <x:v>0</x:v>
      </x:c>
      <x:c r="G13" s="32" t="n">
        <x:f>SUM(B13:C13)</x:f>
        <x:v>0</x:v>
      </x:c>
      <x:c r="H13" s="32" t="n">
        <x:f>SUM(D13:F13)</x:f>
        <x:v>1000</x:v>
      </x:c>
      <x:c r="I13" s="32" t="n">
        <x:f>G13-H13</x:f>
        <x:v>-1000</x:v>
      </x:c>
      <x:c r="J13" s="32" t="n">
        <x:f>K12</x:f>
        <x:v>-6600</x:v>
      </x:c>
      <x:c r="K13" s="32" t="n">
        <x:f>J13+I13</x:f>
        <x:v>-7600</x:v>
      </x:c>
      <x:c r="L13" t="str">
        <x:f>IF(SUM($B$7:$B$18)=0,"Enter SAAS payment schedule",IF(K13&lt;0,"Cash shortage in this month",""))</x:f>
        <x:v>Enter SAAS payment schedule</x:v>
      </x:c>
    </x:row>
    <x:row r="14" ht="28" customHeight="1">
      <x:c r="A14" s="78" t="n">
        <x:f>EDATE(A13,1)</x:f>
        <x:v>46478</x:v>
      </x:c>
      <x:c r="B14" s="30" t="n">
        <x:v>0</x:v>
      </x:c>
      <x:c r="C14" s="30" t="n">
        <x:v>0</x:v>
      </x:c>
      <x:c r="D14" s="32" t="n">
        <x:f>SUMIF(Budget!$C$6:$C$14,"&gt;="&amp;8,Budget!$B$6:$B$14)</x:f>
        <x:v>1000</x:v>
      </x:c>
      <x:c r="E14" s="30" t="n">
        <x:v>0</x:v>
      </x:c>
      <x:c r="F14" s="32" t="n">
        <x:f>0</x:f>
        <x:v>0</x:v>
      </x:c>
      <x:c r="G14" s="32" t="n">
        <x:f>SUM(B14:C14)</x:f>
        <x:v>0</x:v>
      </x:c>
      <x:c r="H14" s="32" t="n">
        <x:f>SUM(D14:F14)</x:f>
        <x:v>1000</x:v>
      </x:c>
      <x:c r="I14" s="32" t="n">
        <x:f>G14-H14</x:f>
        <x:v>-1000</x:v>
      </x:c>
      <x:c r="J14" s="32" t="n">
        <x:f>K13</x:f>
        <x:v>-7600</x:v>
      </x:c>
      <x:c r="K14" s="32" t="n">
        <x:f>J14+I14</x:f>
        <x:v>-8600</x:v>
      </x:c>
      <x:c r="L14" t="str">
        <x:f>IF(SUM($B$7:$B$18)=0,"Enter SAAS payment schedule",IF(K14&lt;0,"Cash shortage in this month",""))</x:f>
        <x:v>Enter SAAS payment schedule</x:v>
      </x:c>
    </x:row>
    <x:row r="15" ht="28" customHeight="1">
      <x:c r="A15" s="78" t="n">
        <x:f>EDATE(A14,1)</x:f>
        <x:v>46508</x:v>
      </x:c>
      <x:c r="B15" s="30" t="n">
        <x:v>0</x:v>
      </x:c>
      <x:c r="C15" s="30" t="n">
        <x:v>0</x:v>
      </x:c>
      <x:c r="D15" s="32" t="n">
        <x:f>SUMIF(Budget!$C$6:$C$14,"&gt;="&amp;9,Budget!$B$6:$B$14)</x:f>
        <x:v>1000</x:v>
      </x:c>
      <x:c r="E15" s="30" t="n">
        <x:v>0</x:v>
      </x:c>
      <x:c r="F15" s="32" t="n">
        <x:f>0</x:f>
        <x:v>0</x:v>
      </x:c>
      <x:c r="G15" s="32" t="n">
        <x:f>SUM(B15:C15)</x:f>
        <x:v>0</x:v>
      </x:c>
      <x:c r="H15" s="32" t="n">
        <x:f>SUM(D15:F15)</x:f>
        <x:v>1000</x:v>
      </x:c>
      <x:c r="I15" s="32" t="n">
        <x:f>G15-H15</x:f>
        <x:v>-1000</x:v>
      </x:c>
      <x:c r="J15" s="32" t="n">
        <x:f>K14</x:f>
        <x:v>-8600</x:v>
      </x:c>
      <x:c r="K15" s="32" t="n">
        <x:f>J15+I15</x:f>
        <x:v>-9600</x:v>
      </x:c>
      <x:c r="L15" t="str">
        <x:f>IF(SUM($B$7:$B$18)=0,"Enter SAAS payment schedule",IF(K15&lt;0,"Cash shortage in this month",""))</x:f>
        <x:v>Enter SAAS payment schedule</x:v>
      </x:c>
    </x:row>
    <x:row r="16" ht="28" customHeight="1">
      <x:c r="A16" s="78" t="n">
        <x:f>EDATE(A15,1)</x:f>
        <x:v>46539</x:v>
      </x:c>
      <x:c r="B16" s="30" t="n">
        <x:v>0</x:v>
      </x:c>
      <x:c r="C16" s="30" t="n">
        <x:v>0</x:v>
      </x:c>
      <x:c r="D16" s="32" t="n">
        <x:f>SUMIF(Budget!$C$6:$C$14,"&gt;="&amp;10,Budget!$B$6:$B$14)</x:f>
        <x:v>1000</x:v>
      </x:c>
      <x:c r="E16" s="30" t="n">
        <x:v>0</x:v>
      </x:c>
      <x:c r="F16" s="32" t="n">
        <x:f>0</x:f>
        <x:v>0</x:v>
      </x:c>
      <x:c r="G16" s="32" t="n">
        <x:f>SUM(B16:C16)</x:f>
        <x:v>0</x:v>
      </x:c>
      <x:c r="H16" s="32" t="n">
        <x:f>SUM(D16:F16)</x:f>
        <x:v>1000</x:v>
      </x:c>
      <x:c r="I16" s="32" t="n">
        <x:f>G16-H16</x:f>
        <x:v>-1000</x:v>
      </x:c>
      <x:c r="J16" s="32" t="n">
        <x:f>K15</x:f>
        <x:v>-9600</x:v>
      </x:c>
      <x:c r="K16" s="32" t="n">
        <x:f>J16+I16</x:f>
        <x:v>-10600</x:v>
      </x:c>
      <x:c r="L16" t="str">
        <x:f>IF(SUM($B$7:$B$18)=0,"Enter SAAS payment schedule",IF(K16&lt;0,"Cash shortage in this month",""))</x:f>
        <x:v>Enter SAAS payment schedule</x:v>
      </x:c>
    </x:row>
    <x:row r="17" ht="28" customHeight="1">
      <x:c r="A17" s="78" t="n">
        <x:f>EDATE(A16,1)</x:f>
        <x:v>46569</x:v>
      </x:c>
      <x:c r="B17" s="30" t="n">
        <x:v>0</x:v>
      </x:c>
      <x:c r="C17" s="30" t="n">
        <x:v>0</x:v>
      </x:c>
      <x:c r="D17" s="32" t="n">
        <x:f>SUMIF(Budget!$C$6:$C$14,"&gt;="&amp;11,Budget!$B$6:$B$14)</x:f>
        <x:v>1000</x:v>
      </x:c>
      <x:c r="E17" s="30" t="n">
        <x:v>0</x:v>
      </x:c>
      <x:c r="F17" s="32" t="n">
        <x:f>0</x:f>
        <x:v>0</x:v>
      </x:c>
      <x:c r="G17" s="32" t="n">
        <x:f>SUM(B17:C17)</x:f>
        <x:v>0</x:v>
      </x:c>
      <x:c r="H17" s="32" t="n">
        <x:f>SUM(D17:F17)</x:f>
        <x:v>1000</x:v>
      </x:c>
      <x:c r="I17" s="32" t="n">
        <x:f>G17-H17</x:f>
        <x:v>-1000</x:v>
      </x:c>
      <x:c r="J17" s="32" t="n">
        <x:f>K16</x:f>
        <x:v>-10600</x:v>
      </x:c>
      <x:c r="K17" s="32" t="n">
        <x:f>J17+I17</x:f>
        <x:v>-11600</x:v>
      </x:c>
      <x:c r="L17" t="str">
        <x:f>IF(SUM($B$7:$B$18)=0,"Enter SAAS payment schedule",IF(K17&lt;0,"Cash shortage in this month",""))</x:f>
        <x:v>Enter SAAS payment schedule</x:v>
      </x:c>
    </x:row>
    <x:row r="18" ht="28" customHeight="1">
      <x:c r="A18" s="78" t="n">
        <x:f>EDATE(A17,1)</x:f>
        <x:v>46600</x:v>
      </x:c>
      <x:c r="B18" s="30" t="n">
        <x:v>0</x:v>
      </x:c>
      <x:c r="C18" s="30" t="n">
        <x:v>0</x:v>
      </x:c>
      <x:c r="D18" s="32" t="n">
        <x:f>SUMIF(Budget!$C$6:$C$14,"&gt;="&amp;12,Budget!$B$6:$B$14)</x:f>
        <x:v>1000</x:v>
      </x:c>
      <x:c r="E18" s="30" t="n">
        <x:v>0</x:v>
      </x:c>
      <x:c r="F18" s="32" t="n">
        <x:f>0</x:f>
        <x:v>0</x:v>
      </x:c>
      <x:c r="G18" s="32" t="n">
        <x:f>SUM(B18:C18)</x:f>
        <x:v>0</x:v>
      </x:c>
      <x:c r="H18" s="32" t="n">
        <x:f>SUM(D18:F18)</x:f>
        <x:v>1000</x:v>
      </x:c>
      <x:c r="I18" s="32" t="n">
        <x:f>G18-H18</x:f>
        <x:v>-1000</x:v>
      </x:c>
      <x:c r="J18" s="32" t="n">
        <x:f>K17</x:f>
        <x:v>-11600</x:v>
      </x:c>
      <x:c r="K18" s="32" t="n">
        <x:f>J18+I18</x:f>
        <x:v>-12600</x:v>
      </x:c>
      <x:c r="L18" t="str">
        <x:f>IF(SUM($B$7:$B$18)=0,"Enter SAAS payment schedule",IF(K18&lt;0,"Cash shortage in this month",""))</x:f>
        <x:v>Enter SAAS payment schedule</x:v>
      </x:c>
    </x:row>
    <x:row r="19">
      <x:c r="B19" s="32"/>
      <x:c r="C19" s="32"/>
      <x:c r="D19" s="32"/>
      <x:c r="E19" s="32"/>
      <x:c r="F19" s="32"/>
      <x:c r="G19" s="32"/>
      <x:c r="H19" s="32"/>
      <x:c r="I19" s="32"/>
      <x:c r="J19" s="32"/>
      <x:c r="K19" s="32"/>
    </x:row>
    <x:row r="20" ht="29" customHeight="1">
      <x:c r="A20" s="67" t="str">
        <x:v>12 month totals</x:v>
      </x:c>
      <x:c r="B20" s="68" t="n">
        <x:f>SUM(B7:B18)</x:f>
        <x:v>0</x:v>
      </x:c>
      <x:c r="C20" s="68" t="n">
        <x:f>SUM(C7:C18)</x:f>
        <x:v>0</x:v>
      </x:c>
      <x:c r="D20" s="68" t="n">
        <x:f>SUM(D7:D18)</x:f>
        <x:v>12000</x:v>
      </x:c>
      <x:c r="E20" s="68" t="n">
        <x:f>SUM(E7:E18)</x:f>
        <x:v>0</x:v>
      </x:c>
      <x:c r="F20" s="68" t="n">
        <x:f>SUM(F7:F18)</x:f>
        <x:v>600</x:v>
      </x:c>
      <x:c r="G20" s="68" t="n">
        <x:f>SUM(G7:G18)</x:f>
        <x:v>0</x:v>
      </x:c>
      <x:c r="H20" s="68" t="n">
        <x:f>SUM(H7:H18)</x:f>
        <x:v>12600</x:v>
      </x:c>
      <x:c r="I20" s="68" t="n">
        <x:f>SUM(I7:I18)</x:f>
        <x:v>-12600</x:v>
      </x:c>
      <x:c r="J20" s="68"/>
      <x:c r="K20" s="68" t="n">
        <x:f>K18</x:f>
        <x:v>-12600</x:v>
      </x:c>
      <x:c r="L20" s="67"/>
    </x:row>
    <x:row r="22">
      <x:c r="A22" t="str">
        <x:v>SAAS receipts entered vs SAAS funding estimate</x:v>
      </x:c>
      <x:c r="E22" s="32" t="n">
        <x:f>B20-Funding!E9</x:f>
        <x:v>-11400</x:v>
      </x:c>
      <x:c r="F22" t="str">
        <x:f>IF(ABS(E22)&lt;1,"Matches funding estimate","Update receipts using your award payment dates")</x:f>
        <x:v>Update receipts using your award payment dates</x:v>
      </x:c>
    </x:row>
    <x:row r="23">
      <x:c r="A23" t="str">
        <x:v>Other receipts entered vs other annual cash support</x:v>
      </x:c>
      <x:c r="E23" s="32" t="n">
        <x:f>C20-Funding!B10</x:f>
        <x:v>0</x:v>
      </x:c>
      <x:c r="F23" t="str">
        <x:f>IF(ABS(E23)&lt;1,"Matches extra funding estimate","Check dates and amounts for extra cash")</x:f>
        <x:v>Matches extra funding estimate</x:v>
      </x:c>
    </x:row>
    <x:row r="25" ht="28" customHeight="1">
      <x:c r="A25" s="50" t="str">
        <x:v>Start by entering the SAAS payment amounts in column B for the months they will actually arrive. Enter additional support in column C only when confirmed. The opening cash is taken from Funding. Any initial deposit or moving cost from Budget is charged once in month 1. Do not record it again under Extra one-off bills.</x:v>
      </x:c>
      <x:c r="B25" s="50"/>
      <x:c r="C25" s="50"/>
      <x:c r="D25" s="50"/>
      <x:c r="E25" s="50"/>
      <x:c r="F25" s="50"/>
      <x:c r="G25" s="50"/>
      <x:c r="H25" s="50"/>
      <x:c r="I25" s="50"/>
      <x:c r="J25" s="50"/>
      <x:c r="K25" s="50"/>
      <x:c r="L25" s="50"/>
    </x:row>
    <x:row r="26" ht="28" customHeight="1">
      <x:c r="A26" s="50"/>
      <x:c r="B26" s="50"/>
      <x:c r="C26" s="50"/>
      <x:c r="D26" s="50"/>
      <x:c r="E26" s="50"/>
      <x:c r="F26" s="50"/>
      <x:c r="G26" s="50"/>
      <x:c r="H26" s="50"/>
      <x:c r="I26" s="50"/>
      <x:c r="J26" s="50"/>
      <x:c r="K26" s="50"/>
      <x:c r="L26" s="50"/>
    </x:row>
  </x:sheetData>
  <x:mergeCells>
    <x:mergeCell ref="A1:L2"/>
    <x:mergeCell ref="A3:L3"/>
    <x:mergeCell ref="A22:D22"/>
    <x:mergeCell ref="F22:L22"/>
    <x:mergeCell ref="A23:D23"/>
    <x:mergeCell ref="F23:L23"/>
    <x:mergeCell ref="A25:L26"/>
  </x:mergeCells>
  <x:conditionalFormatting sqref="K7:K18">
    <x:cfRule type="cellIs" dxfId="0" priority="1" operator="lessThan">
      <x:formula>0</x:formula>
    </x:cfRule>
  </x:conditionalFormatting>
  <x:pageMargins left="0.7" right="0.7" top="0.75" bottom="0.75" header="0.3" footer="0.3"/>
</x:worksheet>
</file>

<file path=xl/worksheets/sheet5.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21" hidden="0" customWidth="1"/>
    <x:col min="2" max="2" width="86" hidden="0" customWidth="1"/>
    <x:col min="3" max="3" width="17" hidden="0" customWidth="1"/>
    <x:col min="4" max="4" width="19" hidden="0" customWidth="1"/>
    <x:col min="5" max="5" width="18" hidden="0" customWidth="1"/>
    <x:col min="6" max="6" width="51" hidden="0" customWidth="1"/>
    <x:col min="7" max="7" width="81" hidden="0" customWidth="1"/>
  </x:cols>
  <x:sheetData>
    <x:row r="1" ht="26" customHeight="1">
      <x:c r="A1" s="4" t="str">
        <x:v>2026/27 REFERENCE RATES</x:v>
      </x:c>
      <x:c r="B1" s="4"/>
      <x:c r="C1" s="4"/>
      <x:c r="D1" s="4"/>
      <x:c r="E1" s="4"/>
      <x:c r="F1" s="4"/>
    </x:row>
    <x:row r="2" ht="26" customHeight="1">
      <x:c r="A2" s="4"/>
      <x:c r="B2" s="4"/>
      <x:c r="C2" s="4"/>
      <x:c r="D2" s="4"/>
      <x:c r="E2" s="4"/>
      <x:c r="F2" s="4"/>
    </x:row>
    <x:row r="3" ht="29" customHeight="1">
      <x:c r="A3" s="11" t="str">
        <x:v>For comparison only. Figures are maximum published living cost support for qualifying students, not a personal award.</x:v>
      </x:c>
      <x:c r="B3" s="11"/>
      <x:c r="C3" s="11"/>
      <x:c r="D3" s="11"/>
      <x:c r="E3" s="11"/>
      <x:c r="F3" s="11"/>
    </x:row>
    <x:row r="5" ht="31" customHeight="1">
      <x:c r="A5" s="59" t="str">
        <x:v>Funding route</x:v>
      </x:c>
      <x:c r="B5" s="59" t="str">
        <x:v>Household income</x:v>
      </x:c>
      <x:c r="C5" s="59" t="str">
        <x:v>Bursary (£)</x:v>
      </x:c>
      <x:c r="D5" s="59" t="str">
        <x:v>Max living loan (£)</x:v>
      </x:c>
      <x:c r="E5" s="59" t="str">
        <x:v>Combined max (£)</x:v>
      </x:c>
      <x:c r="F5" s="59" t="str">
        <x:v>Official or supporting reference</x:v>
      </x:c>
      <x:c r="G5" s="58" t="str">
        <x:v>Supporting source URL</x:v>
      </x:c>
    </x:row>
    <x:row r="6" ht="25" customHeight="1">
      <x:c r="A6" t="str">
        <x:v>Young</x:v>
      </x:c>
      <x:c r="B6" t="str">
        <x:v>£0 to £20,999</x:v>
      </x:c>
      <x:c r="C6" s="32" t="n">
        <x:v>2000</x:v>
      </x:c>
      <x:c r="D6" s="32" t="n">
        <x:v>9400</x:v>
      </x:c>
      <x:c r="E6" s="32" t="n">
        <x:f>C6+D6</x:f>
        <x:v>11400</x:v>
      </x:c>
      <x:c r="F6" t="str">
        <x:v>2026/27 published undergraduate table</x:v>
      </x:c>
      <x:c r="G6" s="94" t="str">
        <x:v>https://dundeeandangus.ac.uk/studying-at-da/fees-finance-funding/advanced-course-funding/</x:v>
      </x:c>
    </x:row>
    <x:row r="7" ht="25" customHeight="1">
      <x:c r="A7" t="str">
        <x:v>Young</x:v>
      </x:c>
      <x:c r="B7" t="str">
        <x:v>£21,000 to £23,999</x:v>
      </x:c>
      <x:c r="C7" s="32" t="n">
        <x:v>1125</x:v>
      </x:c>
      <x:c r="D7" s="32" t="n">
        <x:v>9400</x:v>
      </x:c>
      <x:c r="E7" s="32" t="n">
        <x:f>C7+D7</x:f>
        <x:v>10525</x:v>
      </x:c>
      <x:c r="F7" t="str">
        <x:v>2026/27 published undergraduate table</x:v>
      </x:c>
      <x:c r="G7" s="94" t="str">
        <x:v>https://dundeeandangus.ac.uk/studying-at-da/fees-finance-funding/advanced-course-funding/</x:v>
      </x:c>
    </x:row>
    <x:row r="8" ht="25" customHeight="1">
      <x:c r="A8" t="str">
        <x:v>Young</x:v>
      </x:c>
      <x:c r="B8" t="str">
        <x:v>£24,000 to £33,999</x:v>
      </x:c>
      <x:c r="C8" s="32" t="n">
        <x:v>500</x:v>
      </x:c>
      <x:c r="D8" s="32" t="n">
        <x:v>9400</x:v>
      </x:c>
      <x:c r="E8" s="32" t="n">
        <x:f>C8+D8</x:f>
        <x:v>9900</x:v>
      </x:c>
      <x:c r="F8" t="str">
        <x:v>2026/27 published undergraduate table</x:v>
      </x:c>
      <x:c r="G8" s="94" t="str">
        <x:v>https://dundeeandangus.ac.uk/studying-at-da/fees-finance-funding/advanced-course-funding/</x:v>
      </x:c>
    </x:row>
    <x:row r="9" ht="25" customHeight="1">
      <x:c r="A9" t="str">
        <x:v>Young</x:v>
      </x:c>
      <x:c r="B9" t="str">
        <x:v>£34,000 or more</x:v>
      </x:c>
      <x:c r="C9" s="32" t="n">
        <x:v>0</x:v>
      </x:c>
      <x:c r="D9" s="32" t="n">
        <x:v>8400</x:v>
      </x:c>
      <x:c r="E9" s="32" t="n">
        <x:f>C9+D9</x:f>
        <x:v>8400</x:v>
      </x:c>
      <x:c r="F9" t="str">
        <x:v>2026/27 published undergraduate table</x:v>
      </x:c>
      <x:c r="G9" s="94" t="str">
        <x:v>https://dundeeandangus.ac.uk/studying-at-da/fees-finance-funding/advanced-course-funding/</x:v>
      </x:c>
    </x:row>
    <x:row r="10" ht="25" customHeight="1">
      <x:c r="A10" t="str">
        <x:v>Independent</x:v>
      </x:c>
      <x:c r="B10" t="str">
        <x:v>£0 to £20,999</x:v>
      </x:c>
      <x:c r="C10" s="32" t="n">
        <x:v>1000</x:v>
      </x:c>
      <x:c r="D10" s="32" t="n">
        <x:v>10400</x:v>
      </x:c>
      <x:c r="E10" s="32" t="n">
        <x:f>C10+D10</x:f>
        <x:v>11400</x:v>
      </x:c>
      <x:c r="F10" t="str">
        <x:v>2026/27 published undergraduate table</x:v>
      </x:c>
      <x:c r="G10" s="94" t="str">
        <x:v>https://dundeeandangus.ac.uk/studying-at-da/fees-finance-funding/advanced-course-funding/</x:v>
      </x:c>
    </x:row>
    <x:row r="11" ht="25" customHeight="1">
      <x:c r="A11" t="str">
        <x:v>Independent</x:v>
      </x:c>
      <x:c r="B11" t="str">
        <x:v>£21,000 to £23,999</x:v>
      </x:c>
      <x:c r="C11" s="32" t="n">
        <x:v>0</x:v>
      </x:c>
      <x:c r="D11" s="32" t="n">
        <x:v>10400</x:v>
      </x:c>
      <x:c r="E11" s="32" t="n">
        <x:f>C11+D11</x:f>
        <x:v>10400</x:v>
      </x:c>
      <x:c r="F11" t="str">
        <x:v>2026/27 published undergraduate table</x:v>
      </x:c>
      <x:c r="G11" s="94" t="str">
        <x:v>https://dundeeandangus.ac.uk/studying-at-da/fees-finance-funding/advanced-course-funding/</x:v>
      </x:c>
    </x:row>
    <x:row r="12" ht="25" customHeight="1">
      <x:c r="A12" t="str">
        <x:v>Independent</x:v>
      </x:c>
      <x:c r="B12" t="str">
        <x:v>£24,000 to £33,999</x:v>
      </x:c>
      <x:c r="C12" s="32" t="n">
        <x:v>0</x:v>
      </x:c>
      <x:c r="D12" s="32" t="n">
        <x:v>9900</x:v>
      </x:c>
      <x:c r="E12" s="32" t="n">
        <x:f>C12+D12</x:f>
        <x:v>9900</x:v>
      </x:c>
      <x:c r="F12" t="str">
        <x:v>2026/27 published undergraduate table</x:v>
      </x:c>
      <x:c r="G12" s="94" t="str">
        <x:v>https://dundeeandangus.ac.uk/studying-at-da/fees-finance-funding/advanced-course-funding/</x:v>
      </x:c>
    </x:row>
    <x:row r="13" ht="25" customHeight="1">
      <x:c r="A13" t="str">
        <x:v>Independent</x:v>
      </x:c>
      <x:c r="B13" t="str">
        <x:v>£34,000 or more</x:v>
      </x:c>
      <x:c r="C13" s="32" t="n">
        <x:v>0</x:v>
      </x:c>
      <x:c r="D13" s="32" t="n">
        <x:v>8400</x:v>
      </x:c>
      <x:c r="E13" s="32" t="n">
        <x:f>C13+D13</x:f>
        <x:v>8400</x:v>
      </x:c>
      <x:c r="F13" t="str">
        <x:v>2026/27 published undergraduate table</x:v>
      </x:c>
      <x:c r="G13" s="94" t="str">
        <x:v>https://dundeeandangus.ac.uk/studying-at-da/fees-finance-funding/advanced-course-funding/</x:v>
      </x:c>
    </x:row>
    <x:row r="14" ht="25" customHeight="1">
      <x:c r="A14" t="str">
        <x:v>Care experienced</x:v>
      </x:c>
      <x:c r="B14" t="str">
        <x:v>All</x:v>
      </x:c>
      <x:c r="C14" s="32" t="n">
        <x:v>9000</x:v>
      </x:c>
      <x:c r="D14" s="32" t="n">
        <x:v>2400</x:v>
      </x:c>
      <x:c r="E14" s="32" t="n">
        <x:f>C14+D14</x:f>
        <x:v>11400</x:v>
      </x:c>
      <x:c r="F14" t="str">
        <x:v>Special Support Loan is optional</x:v>
      </x:c>
      <x:c r="G14" s="94" t="str">
        <x:v>https://www.parliament.scot/chamber-and-committees/research-prepared-for-parliament/research-briefings/2026/9/10/sb-2654</x:v>
      </x:c>
    </x:row>
    <x:row r="15" ht="25" customHeight="1">
      <x:c r="A15" t="str">
        <x:v>Estranged</x:v>
      </x:c>
      <x:c r="B15" t="str">
        <x:v>All</x:v>
      </x:c>
      <x:c r="C15" s="32" t="n">
        <x:v>1000</x:v>
      </x:c>
      <x:c r="D15" s="32" t="n">
        <x:v>10400</x:v>
      </x:c>
      <x:c r="E15" s="32" t="n">
        <x:f>C15+D15</x:f>
        <x:v>11400</x:v>
      </x:c>
      <x:c r="F15" t="str">
        <x:v>Eligibility is separately assessed</x:v>
      </x:c>
      <x:c r="G15" s="94" t="str">
        <x:v>https://www.parliament.scot/chamber-and-committees/research-prepared-for-parliament/research-briefings/2026/9/10/sb-2654</x:v>
      </x:c>
    </x:row>
    <x:row r="17" ht="27" customHeight="1">
      <x:c r="A17" s="62" t="str">
        <x:v>Use SAAS guidance and your own award notice for eligibility, care experience, estrangement, residency, previous study and any special circumstances. These figures cover only the listed living cost routes.</x:v>
      </x:c>
      <x:c r="B17" s="62"/>
      <x:c r="C17" s="62"/>
      <x:c r="D17" s="62"/>
      <x:c r="E17" s="62"/>
      <x:c r="F17" s="62"/>
    </x:row>
    <x:row r="18" ht="27" customHeight="1">
      <x:c r="A18" s="62"/>
      <x:c r="B18" s="62"/>
      <x:c r="C18" s="62"/>
      <x:c r="D18" s="62"/>
      <x:c r="E18" s="62"/>
      <x:c r="F18" s="62"/>
    </x:row>
    <x:row r="20">
      <x:c r="A20" s="64" t="str">
        <x:v>Rates cross-check</x:v>
      </x:c>
      <x:c r="B20" t="str">
        <x:v>https://dundeeandangus.ac.uk/studying-at-da/fees-finance-funding/advanced-course-funding/</x:v>
      </x:c>
    </x:row>
    <x:row r="21">
      <x:c r="A21" s="64" t="str">
        <x:v>Scottish Parliament</x:v>
      </x:c>
      <x:c r="B21" t="str">
        <x:v>https://www.parliament.scot/chamber-and-committees/research-prepared-for-parliament/research-briefings/2026/9/10/sb-2654</x:v>
      </x:c>
    </x:row>
    <x:row r="22">
      <x:c r="A22" s="64" t="str">
        <x:v>Official SAAS</x:v>
      </x:c>
      <x:c r="B22" t="str">
        <x:v>https://www.saas.gov.uk/</x:v>
      </x:c>
    </x:row>
  </x:sheetData>
  <x:mergeCells>
    <x:mergeCell ref="A1:F2"/>
    <x:mergeCell ref="A3:F3"/>
    <x:mergeCell ref="A17:F18"/>
  </x:mergeCells>
  <x:pageMargins left="0.7" right="0.7" top="0.75" bottom="0.75" header="0.3" footer="0.3"/>
</x:worksheet>
</file>

<file path=xl/worksheets/sheet6.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31" hidden="0" customWidth="1"/>
    <x:col min="2" max="2" width="76" hidden="0" customWidth="1"/>
    <x:col min="3" max="3" width="20" hidden="0" customWidth="1"/>
    <x:col min="4" max="4" width="14" hidden="0" customWidth="1"/>
    <x:col min="5" max="5" width="14" hidden="0" customWidth="1"/>
    <x:col min="6" max="6" width="14" hidden="0" customWidth="1"/>
    <x:col min="7" max="7" width="14" hidden="0" customWidth="1"/>
    <x:col min="8" max="8" width="14" hidden="0" customWidth="1"/>
  </x:cols>
  <x:sheetData>
    <x:row r="1" ht="26" customHeight="1">
      <x:c r="A1" s="4" t="str">
        <x:v>GUIDE AND OFFICIAL SOURCES</x:v>
      </x:c>
      <x:c r="B1" s="4"/>
      <x:c r="C1" s="4"/>
      <x:c r="D1" s="4"/>
      <x:c r="E1" s="4"/>
      <x:c r="F1" s="4"/>
      <x:c r="G1" s="4"/>
      <x:c r="H1" s="4"/>
    </x:row>
    <x:row r="2" ht="26" customHeight="1">
      <x:c r="A2" s="4"/>
      <x:c r="B2" s="4"/>
      <x:c r="C2" s="4"/>
      <x:c r="D2" s="4"/>
      <x:c r="E2" s="4"/>
      <x:c r="F2" s="4"/>
      <x:c r="G2" s="4"/>
      <x:c r="H2" s="4"/>
    </x:row>
    <x:row r="3" ht="29" customHeight="1">
      <x:c r="A3" s="11" t="str">
        <x:v>Keep this sheet with the downloadable calculator. It explains its limits and where published inputs came from.</x:v>
      </x:c>
      <x:c r="B3" s="11"/>
      <x:c r="C3" s="11"/>
      <x:c r="D3" s="11"/>
      <x:c r="E3" s="11"/>
      <x:c r="F3" s="11"/>
      <x:c r="G3" s="11"/>
      <x:c r="H3" s="11"/>
    </x:row>
    <x:row r="5" ht="24" customHeight="1">
      <x:c r="A5" s="18" t="str">
        <x:v>WHAT THIS DOES AND DOES NOT ESTIMATE</x:v>
      </x:c>
      <x:c r="B5" s="18"/>
      <x:c r="C5" s="18"/>
      <x:c r="D5" s="18"/>
      <x:c r="E5" s="18"/>
      <x:c r="F5" s="18"/>
      <x:c r="G5" s="18"/>
      <x:c r="H5" s="18"/>
    </x:row>
    <x:row r="6" ht="30" customHeight="1">
      <x:c r="A6" s="90" t="str">
        <x:v>Purpose</x:v>
      </x:c>
      <x:c r="B6" s="92" t="str">
        <x:v>Estimate annual living support, costs, cash gaps and monthly bank balance.</x:v>
      </x:c>
    </x:row>
    <x:row r="7" ht="30" customHeight="1">
      <x:c r="A7" s="90" t="str">
        <x:v>Academic year</x:v>
      </x:c>
      <x:c r="B7" s="92" t="str">
        <x:v>2026/27 undergraduate and related published support examples only.</x:v>
      </x:c>
    </x:row>
    <x:row r="8" ht="30" customHeight="1">
      <x:c r="A8" s="90" t="str">
        <x:v>Yellow cells</x:v>
      </x:c>
      <x:c r="B8" s="92" t="str">
        <x:v>Editable numbers and selections. Replace demonstration inputs.</x:v>
      </x:c>
    </x:row>
    <x:row r="9" ht="30" customHeight="1">
      <x:c r="A9" s="90" t="str">
        <x:v>Loans</x:v>
      </x:c>
      <x:c r="B9" s="92" t="str">
        <x:v>Amounts borrowed will normally need repayment; bursaries usually do not.</x:v>
      </x:c>
    </x:row>
    <x:row r="10" ht="30" customHeight="1">
      <x:c r="A10" s="90" t="str">
        <x:v>Care experience</x:v>
      </x:c>
      <x:c r="B10" s="92" t="str">
        <x:v>£9,000 bursary plus optional £2,400 Special Support Loan where eligible.</x:v>
      </x:c>
    </x:row>
    <x:row r="11" ht="30" customHeight="1">
      <x:c r="A11" s="90" t="str">
        <x:v>Estrangement</x:v>
      </x:c>
      <x:c r="B11" s="92" t="str">
        <x:v>Published £1,000 bursary and up to £10,400 loan, subject to assessment.</x:v>
      </x:c>
    </x:row>
    <x:row r="12" ht="30" customHeight="1">
      <x:c r="A12" s="90" t="str">
        <x:v>Special Support Loan</x:v>
      </x:c>
      <x:c r="B12" s="92" t="str">
        <x:v>Included in the published loan amount; do not add it twice.</x:v>
      </x:c>
    </x:row>
    <x:row r="13" ht="30" customHeight="1">
      <x:c r="A13" s="90" t="str">
        <x:v>Payment dates</x:v>
      </x:c>
      <x:c r="B13" s="92" t="str">
        <x:v>Never estimated. Enter the amounts and months shown on your actual award.</x:v>
      </x:c>
    </x:row>
    <x:row r="16" ht="24" customHeight="1">
      <x:c r="A16" s="18" t="str">
        <x:v>OFFICIAL AND SUPPORTING REFERENCE LINKS</x:v>
      </x:c>
      <x:c r="B16" s="18"/>
      <x:c r="C16" s="18"/>
      <x:c r="D16" s="18"/>
      <x:c r="E16" s="18"/>
      <x:c r="F16" s="18"/>
      <x:c r="G16" s="18"/>
      <x:c r="H16" s="18"/>
    </x:row>
    <x:row r="17" ht="32" customHeight="1">
      <x:c r="A17" s="90" t="str">
        <x:v>Scottish Parliament 2026 briefing</x:v>
      </x:c>
      <x:c r="B17" s="94" t="str">
        <x:v>https://www.parliament.scot/chamber-and-committees/research-prepared-for-parliament/research-briefings/2026/9/10/sb-2654</x:v>
      </x:c>
    </x:row>
    <x:row r="18" ht="32" customHeight="1">
      <x:c r="A18" s="90" t="str">
        <x:v>Dundee and Angus College 2026/27 rates</x:v>
      </x:c>
      <x:c r="B18" s="94" t="str">
        <x:v>https://dundeeandangus.ac.uk/studying-at-da/fees-finance-funding/advanced-course-funding/</x:v>
      </x:c>
    </x:row>
    <x:row r="19" ht="32" customHeight="1">
      <x:c r="A19" s="90" t="str">
        <x:v>SAAS official website</x:v>
      </x:c>
      <x:c r="B19" s="94" t="str">
        <x:v>https://www.saas.gov.uk/</x:v>
      </x:c>
    </x:row>
    <x:row r="20" ht="32" customHeight="1">
      <x:c r="A20" s="90" t="str">
        <x:v>Scottish student loan terms 2026/27</x:v>
      </x:c>
      <x:c r="B20" s="94" t="str">
        <x:v>https://www.gov.uk/government/publications/scottish-student-loans-a-guide-to-terms-and-conditions/student-loans-a-guide-to-terms-and-conditions-2026-to-2027</x:v>
      </x:c>
    </x:row>
    <x:row r="23" ht="24" customHeight="1">
      <x:c r="A23" s="18" t="str">
        <x:v>IMPORTANT INTERPRETATION</x:v>
      </x:c>
      <x:c r="B23" s="18"/>
      <x:c r="C23" s="18"/>
      <x:c r="D23" s="18"/>
      <x:c r="E23" s="18"/>
      <x:c r="F23" s="18"/>
      <x:c r="G23" s="18"/>
      <x:c r="H23" s="18"/>
    </x:row>
    <x:row r="24" ht="36" customHeight="1">
      <x:c r="A24" s="90" t="str">
        <x:v>Residency / course / previous study</x:v>
      </x:c>
      <x:c r="B24" s="92" t="str">
        <x:v>The workbook cannot decide personal SAAS eligibility or previous-study entitlement.</x:v>
      </x:c>
    </x:row>
    <x:row r="25" ht="36" customHeight="1">
      <x:c r="A25" s="90" t="str">
        <x:v>Income bands</x:v>
      </x:c>
      <x:c r="B25" s="92" t="str">
        <x:v>The income band must be the SAAS assessed income, not an estimate of personal take-home pay.</x:v>
      </x:c>
    </x:row>
    <x:row r="26" ht="36" customHeight="1">
      <x:c r="A26" s="90" t="str">
        <x:v>Different study routes</x:v>
      </x:c>
      <x:c r="B26" s="92" t="str">
        <x:v>For eligible postgraduate or other routes, select Custom and enter your own award figures.</x:v>
      </x:c>
    </x:row>
    <x:row r="27" ht="36" customHeight="1">
      <x:c r="A27" s="90" t="str">
        <x:v>Total funding</x:v>
      </x:c>
      <x:c r="B27" s="92" t="str">
        <x:v>The headline maximum is not free money: loans and bursaries are shown separately.</x:v>
      </x:c>
    </x:row>
    <x:row r="28" ht="36" customHeight="1">
      <x:c r="A28" s="90" t="str">
        <x:v>Budget cash commitments</x:v>
      </x:c>
      <x:c r="B28" s="92" t="str">
        <x:v>A refundable deposit is treated as cash needed, not as permanent expense.</x:v>
      </x:c>
    </x:row>
    <x:row r="29" ht="36" customHeight="1">
      <x:c r="A29" s="90" t="str">
        <x:v>User privacy</x:v>
      </x:c>
      <x:c r="B29" s="92" t="str">
        <x:v>This workbook runs locally. It contains no scripts or connection to your bank or SAAS account.</x:v>
      </x:c>
    </x:row>
    <x:row r="32" ht="26" customHeight="1">
      <x:c r="A32" s="97" t="str">
        <x:v>Created for Scholarmake.com. Figures and guidance checked against published 2026/27 references on 11 October 2026. Always confirm eligibility, award values, payments and current rules with SAAS and your institution.</x:v>
      </x:c>
      <x:c r="B32" s="97"/>
      <x:c r="C32" s="97"/>
      <x:c r="D32" s="97"/>
      <x:c r="E32" s="97"/>
      <x:c r="F32" s="97"/>
      <x:c r="G32" s="97"/>
      <x:c r="H32" s="97"/>
    </x:row>
    <x:row r="33" ht="26" customHeight="1">
      <x:c r="A33" s="97"/>
      <x:c r="B33" s="97"/>
      <x:c r="C33" s="97"/>
      <x:c r="D33" s="97"/>
      <x:c r="E33" s="97"/>
      <x:c r="F33" s="97"/>
      <x:c r="G33" s="97"/>
      <x:c r="H33" s="97"/>
    </x:row>
  </x:sheetData>
  <x:mergeCells>
    <x:mergeCell ref="A1:H2"/>
    <x:mergeCell ref="A3:H3"/>
    <x:mergeCell ref="A5:H5"/>
    <x:mergeCell ref="A16:H16"/>
    <x:mergeCell ref="A23:H23"/>
    <x:mergeCell ref="A32:H33"/>
  </x:mergeCells>
  <x:pageMargins left="0.7" right="0.7" top="0.75" bottom="0.75" header="0.3" footer="0.3"/>
</x:worksheet>
</file>